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epa\Desktop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SO 100 01 Pol" sheetId="12" r:id="rId4"/>
    <sheet name="SO 101 SO 1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100 01 Pol'!$1:$7</definedName>
    <definedName name="_xlnm.Print_Titles" localSheetId="4">'SO 101 SO 101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100 01 Pol'!$A$1:$W$21</definedName>
    <definedName name="_xlnm.Print_Area" localSheetId="4">'SO 101 SO 101 Pol'!$A$1:$W$199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H40" i="1" s="1"/>
  <c r="I40" i="1" s="1"/>
  <c r="F40" i="1"/>
  <c r="G39" i="1"/>
  <c r="F39" i="1"/>
  <c r="G198" i="13"/>
  <c r="BA157" i="13"/>
  <c r="BA145" i="13"/>
  <c r="BA97" i="13"/>
  <c r="BA71" i="13"/>
  <c r="BA48" i="13"/>
  <c r="BA45" i="13"/>
  <c r="BA37" i="13"/>
  <c r="BA32" i="13"/>
  <c r="G8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2" i="13"/>
  <c r="M12" i="13" s="1"/>
  <c r="I12" i="13"/>
  <c r="K12" i="13"/>
  <c r="O12" i="13"/>
  <c r="Q12" i="13"/>
  <c r="V12" i="13"/>
  <c r="G15" i="13"/>
  <c r="I15" i="13"/>
  <c r="K15" i="13"/>
  <c r="M15" i="13"/>
  <c r="O15" i="13"/>
  <c r="Q15" i="13"/>
  <c r="V15" i="13"/>
  <c r="O27" i="13"/>
  <c r="G28" i="13"/>
  <c r="I28" i="13"/>
  <c r="I27" i="13" s="1"/>
  <c r="K28" i="13"/>
  <c r="M28" i="13"/>
  <c r="O28" i="13"/>
  <c r="Q28" i="13"/>
  <c r="Q27" i="13" s="1"/>
  <c r="V28" i="13"/>
  <c r="V27" i="13" s="1"/>
  <c r="G30" i="13"/>
  <c r="I30" i="13"/>
  <c r="K30" i="13"/>
  <c r="K27" i="13" s="1"/>
  <c r="M30" i="13"/>
  <c r="O30" i="13"/>
  <c r="Q30" i="13"/>
  <c r="V30" i="13"/>
  <c r="G31" i="13"/>
  <c r="I31" i="13"/>
  <c r="K31" i="13"/>
  <c r="M31" i="13"/>
  <c r="O31" i="13"/>
  <c r="Q31" i="13"/>
  <c r="V31" i="13"/>
  <c r="G33" i="13"/>
  <c r="M33" i="13" s="1"/>
  <c r="I33" i="13"/>
  <c r="K33" i="13"/>
  <c r="O33" i="13"/>
  <c r="Q33" i="13"/>
  <c r="V33" i="13"/>
  <c r="G35" i="13"/>
  <c r="G36" i="13"/>
  <c r="M36" i="13" s="1"/>
  <c r="M35" i="13" s="1"/>
  <c r="I36" i="13"/>
  <c r="I35" i="13" s="1"/>
  <c r="K36" i="13"/>
  <c r="K35" i="13" s="1"/>
  <c r="O36" i="13"/>
  <c r="O35" i="13" s="1"/>
  <c r="Q36" i="13"/>
  <c r="V36" i="13"/>
  <c r="V35" i="13" s="1"/>
  <c r="G42" i="13"/>
  <c r="I42" i="13"/>
  <c r="K42" i="13"/>
  <c r="M42" i="13"/>
  <c r="O42" i="13"/>
  <c r="Q42" i="13"/>
  <c r="V42" i="13"/>
  <c r="G44" i="13"/>
  <c r="I44" i="13"/>
  <c r="K44" i="13"/>
  <c r="M44" i="13"/>
  <c r="O44" i="13"/>
  <c r="Q44" i="13"/>
  <c r="V44" i="13"/>
  <c r="G47" i="13"/>
  <c r="I47" i="13"/>
  <c r="K47" i="13"/>
  <c r="M47" i="13"/>
  <c r="O47" i="13"/>
  <c r="Q47" i="13"/>
  <c r="Q35" i="13" s="1"/>
  <c r="V47" i="13"/>
  <c r="K50" i="13"/>
  <c r="Q50" i="13"/>
  <c r="G51" i="13"/>
  <c r="I51" i="13"/>
  <c r="I50" i="13" s="1"/>
  <c r="K51" i="13"/>
  <c r="M51" i="13"/>
  <c r="O51" i="13"/>
  <c r="Q51" i="13"/>
  <c r="V51" i="13"/>
  <c r="V50" i="13" s="1"/>
  <c r="G53" i="13"/>
  <c r="G50" i="13" s="1"/>
  <c r="I53" i="13"/>
  <c r="K53" i="13"/>
  <c r="O53" i="13"/>
  <c r="O50" i="13" s="1"/>
  <c r="Q53" i="13"/>
  <c r="V53" i="13"/>
  <c r="G54" i="13"/>
  <c r="M54" i="13" s="1"/>
  <c r="I54" i="13"/>
  <c r="K54" i="13"/>
  <c r="O54" i="13"/>
  <c r="Q54" i="13"/>
  <c r="V54" i="13"/>
  <c r="G56" i="13"/>
  <c r="G57" i="13"/>
  <c r="I57" i="13"/>
  <c r="I56" i="13" s="1"/>
  <c r="K57" i="13"/>
  <c r="K56" i="13" s="1"/>
  <c r="M57" i="13"/>
  <c r="O57" i="13"/>
  <c r="Q57" i="13"/>
  <c r="Q56" i="13" s="1"/>
  <c r="V57" i="13"/>
  <c r="G58" i="13"/>
  <c r="I58" i="13"/>
  <c r="K58" i="13"/>
  <c r="M58" i="13"/>
  <c r="O58" i="13"/>
  <c r="O56" i="13" s="1"/>
  <c r="Q58" i="13"/>
  <c r="V58" i="13"/>
  <c r="G64" i="13"/>
  <c r="I64" i="13"/>
  <c r="K64" i="13"/>
  <c r="M64" i="13"/>
  <c r="O64" i="13"/>
  <c r="Q64" i="13"/>
  <c r="V64" i="13"/>
  <c r="G70" i="13"/>
  <c r="M70" i="13" s="1"/>
  <c r="I70" i="13"/>
  <c r="K70" i="13"/>
  <c r="O70" i="13"/>
  <c r="Q70" i="13"/>
  <c r="V70" i="13"/>
  <c r="V56" i="13" s="1"/>
  <c r="G73" i="13"/>
  <c r="I73" i="13"/>
  <c r="K73" i="13"/>
  <c r="M73" i="13"/>
  <c r="O73" i="13"/>
  <c r="Q73" i="13"/>
  <c r="V73" i="13"/>
  <c r="G75" i="13"/>
  <c r="M75" i="13" s="1"/>
  <c r="I75" i="13"/>
  <c r="K75" i="13"/>
  <c r="O75" i="13"/>
  <c r="Q75" i="13"/>
  <c r="V75" i="13"/>
  <c r="G78" i="13"/>
  <c r="M78" i="13" s="1"/>
  <c r="I78" i="13"/>
  <c r="I77" i="13" s="1"/>
  <c r="K78" i="13"/>
  <c r="K77" i="13" s="1"/>
  <c r="O78" i="13"/>
  <c r="O77" i="13" s="1"/>
  <c r="Q78" i="13"/>
  <c r="V78" i="13"/>
  <c r="V77" i="13" s="1"/>
  <c r="G80" i="13"/>
  <c r="I80" i="13"/>
  <c r="K80" i="13"/>
  <c r="M80" i="13"/>
  <c r="O80" i="13"/>
  <c r="Q80" i="13"/>
  <c r="V80" i="13"/>
  <c r="G82" i="13"/>
  <c r="I82" i="13"/>
  <c r="K82" i="13"/>
  <c r="M82" i="13"/>
  <c r="O82" i="13"/>
  <c r="Q82" i="13"/>
  <c r="V82" i="13"/>
  <c r="G84" i="13"/>
  <c r="I84" i="13"/>
  <c r="K84" i="13"/>
  <c r="M84" i="13"/>
  <c r="O84" i="13"/>
  <c r="Q84" i="13"/>
  <c r="Q77" i="13" s="1"/>
  <c r="V84" i="13"/>
  <c r="G86" i="13"/>
  <c r="M86" i="13" s="1"/>
  <c r="I86" i="13"/>
  <c r="K86" i="13"/>
  <c r="O86" i="13"/>
  <c r="Q86" i="13"/>
  <c r="V86" i="13"/>
  <c r="G88" i="13"/>
  <c r="I88" i="13"/>
  <c r="K88" i="13"/>
  <c r="M88" i="13"/>
  <c r="O88" i="13"/>
  <c r="Q88" i="13"/>
  <c r="V88" i="13"/>
  <c r="G90" i="13"/>
  <c r="M90" i="13" s="1"/>
  <c r="I90" i="13"/>
  <c r="K90" i="13"/>
  <c r="O90" i="13"/>
  <c r="Q90" i="13"/>
  <c r="V90" i="13"/>
  <c r="Q92" i="13"/>
  <c r="G93" i="13"/>
  <c r="M93" i="13" s="1"/>
  <c r="M92" i="13" s="1"/>
  <c r="I93" i="13"/>
  <c r="I92" i="13" s="1"/>
  <c r="K93" i="13"/>
  <c r="K92" i="13" s="1"/>
  <c r="O93" i="13"/>
  <c r="O92" i="13" s="1"/>
  <c r="Q93" i="13"/>
  <c r="V93" i="13"/>
  <c r="V92" i="13" s="1"/>
  <c r="G96" i="13"/>
  <c r="I96" i="13"/>
  <c r="K96" i="13"/>
  <c r="M96" i="13"/>
  <c r="O96" i="13"/>
  <c r="Q96" i="13"/>
  <c r="V96" i="13"/>
  <c r="G99" i="13"/>
  <c r="I99" i="13"/>
  <c r="K99" i="13"/>
  <c r="M99" i="13"/>
  <c r="O99" i="13"/>
  <c r="Q99" i="13"/>
  <c r="V99" i="13"/>
  <c r="G101" i="13"/>
  <c r="G100" i="13" s="1"/>
  <c r="I101" i="13"/>
  <c r="K101" i="13"/>
  <c r="K100" i="13" s="1"/>
  <c r="O101" i="13"/>
  <c r="O100" i="13" s="1"/>
  <c r="Q101" i="13"/>
  <c r="Q100" i="13" s="1"/>
  <c r="V101" i="13"/>
  <c r="V100" i="13" s="1"/>
  <c r="G103" i="13"/>
  <c r="I103" i="13"/>
  <c r="K103" i="13"/>
  <c r="M103" i="13"/>
  <c r="O103" i="13"/>
  <c r="Q103" i="13"/>
  <c r="V103" i="13"/>
  <c r="G105" i="13"/>
  <c r="M105" i="13" s="1"/>
  <c r="I105" i="13"/>
  <c r="K105" i="13"/>
  <c r="O105" i="13"/>
  <c r="Q105" i="13"/>
  <c r="V105" i="13"/>
  <c r="G106" i="13"/>
  <c r="M106" i="13" s="1"/>
  <c r="I106" i="13"/>
  <c r="I100" i="13" s="1"/>
  <c r="K106" i="13"/>
  <c r="O106" i="13"/>
  <c r="Q106" i="13"/>
  <c r="V106" i="13"/>
  <c r="G107" i="13"/>
  <c r="G108" i="13"/>
  <c r="I108" i="13"/>
  <c r="I107" i="13" s="1"/>
  <c r="K108" i="13"/>
  <c r="K107" i="13" s="1"/>
  <c r="M108" i="13"/>
  <c r="M107" i="13" s="1"/>
  <c r="O108" i="13"/>
  <c r="Q108" i="13"/>
  <c r="Q107" i="13" s="1"/>
  <c r="V108" i="13"/>
  <c r="G121" i="13"/>
  <c r="I121" i="13"/>
  <c r="K121" i="13"/>
  <c r="M121" i="13"/>
  <c r="O121" i="13"/>
  <c r="O107" i="13" s="1"/>
  <c r="Q121" i="13"/>
  <c r="V121" i="13"/>
  <c r="G124" i="13"/>
  <c r="I124" i="13"/>
  <c r="K124" i="13"/>
  <c r="M124" i="13"/>
  <c r="O124" i="13"/>
  <c r="Q124" i="13"/>
  <c r="V124" i="13"/>
  <c r="G126" i="13"/>
  <c r="M126" i="13" s="1"/>
  <c r="I126" i="13"/>
  <c r="K126" i="13"/>
  <c r="O126" i="13"/>
  <c r="Q126" i="13"/>
  <c r="V126" i="13"/>
  <c r="V107" i="13" s="1"/>
  <c r="G127" i="13"/>
  <c r="I127" i="13"/>
  <c r="K127" i="13"/>
  <c r="M127" i="13"/>
  <c r="O127" i="13"/>
  <c r="Q127" i="13"/>
  <c r="V127" i="13"/>
  <c r="V129" i="13"/>
  <c r="G130" i="13"/>
  <c r="G129" i="13" s="1"/>
  <c r="I130" i="13"/>
  <c r="I129" i="13" s="1"/>
  <c r="K130" i="13"/>
  <c r="O130" i="13"/>
  <c r="Q130" i="13"/>
  <c r="Q129" i="13" s="1"/>
  <c r="V130" i="13"/>
  <c r="G132" i="13"/>
  <c r="M132" i="13" s="1"/>
  <c r="I132" i="13"/>
  <c r="K132" i="13"/>
  <c r="K129" i="13" s="1"/>
  <c r="O132" i="13"/>
  <c r="Q132" i="13"/>
  <c r="V132" i="13"/>
  <c r="G134" i="13"/>
  <c r="I134" i="13"/>
  <c r="K134" i="13"/>
  <c r="M134" i="13"/>
  <c r="O134" i="13"/>
  <c r="Q134" i="13"/>
  <c r="V134" i="13"/>
  <c r="G135" i="13"/>
  <c r="I135" i="13"/>
  <c r="K135" i="13"/>
  <c r="M135" i="13"/>
  <c r="O135" i="13"/>
  <c r="O129" i="13" s="1"/>
  <c r="Q135" i="13"/>
  <c r="V135" i="13"/>
  <c r="G136" i="13"/>
  <c r="I136" i="13"/>
  <c r="K136" i="13"/>
  <c r="M136" i="13"/>
  <c r="O136" i="13"/>
  <c r="Q136" i="13"/>
  <c r="V136" i="13"/>
  <c r="O141" i="13"/>
  <c r="G142" i="13"/>
  <c r="I142" i="13"/>
  <c r="I141" i="13" s="1"/>
  <c r="K142" i="13"/>
  <c r="M142" i="13"/>
  <c r="O142" i="13"/>
  <c r="Q142" i="13"/>
  <c r="Q141" i="13" s="1"/>
  <c r="V142" i="13"/>
  <c r="V141" i="13" s="1"/>
  <c r="G144" i="13"/>
  <c r="G141" i="13" s="1"/>
  <c r="I144" i="13"/>
  <c r="K144" i="13"/>
  <c r="O144" i="13"/>
  <c r="Q144" i="13"/>
  <c r="V144" i="13"/>
  <c r="G147" i="13"/>
  <c r="M147" i="13" s="1"/>
  <c r="I147" i="13"/>
  <c r="K147" i="13"/>
  <c r="O147" i="13"/>
  <c r="Q147" i="13"/>
  <c r="V147" i="13"/>
  <c r="G149" i="13"/>
  <c r="M149" i="13" s="1"/>
  <c r="I149" i="13"/>
  <c r="K149" i="13"/>
  <c r="K141" i="13" s="1"/>
  <c r="O149" i="13"/>
  <c r="Q149" i="13"/>
  <c r="V149" i="13"/>
  <c r="G150" i="13"/>
  <c r="I150" i="13"/>
  <c r="K150" i="13"/>
  <c r="M150" i="13"/>
  <c r="O150" i="13"/>
  <c r="Q150" i="13"/>
  <c r="V150" i="13"/>
  <c r="G152" i="13"/>
  <c r="I152" i="13"/>
  <c r="I151" i="13" s="1"/>
  <c r="K152" i="13"/>
  <c r="M152" i="13"/>
  <c r="M151" i="13" s="1"/>
  <c r="O152" i="13"/>
  <c r="O151" i="13" s="1"/>
  <c r="Q152" i="13"/>
  <c r="Q151" i="13" s="1"/>
  <c r="V152" i="13"/>
  <c r="G154" i="13"/>
  <c r="M154" i="13" s="1"/>
  <c r="I154" i="13"/>
  <c r="K154" i="13"/>
  <c r="O154" i="13"/>
  <c r="Q154" i="13"/>
  <c r="V154" i="13"/>
  <c r="V151" i="13" s="1"/>
  <c r="G156" i="13"/>
  <c r="I156" i="13"/>
  <c r="K156" i="13"/>
  <c r="M156" i="13"/>
  <c r="O156" i="13"/>
  <c r="Q156" i="13"/>
  <c r="V156" i="13"/>
  <c r="G159" i="13"/>
  <c r="M159" i="13" s="1"/>
  <c r="I159" i="13"/>
  <c r="K159" i="13"/>
  <c r="O159" i="13"/>
  <c r="Q159" i="13"/>
  <c r="V159" i="13"/>
  <c r="G160" i="13"/>
  <c r="M160" i="13" s="1"/>
  <c r="I160" i="13"/>
  <c r="K160" i="13"/>
  <c r="O160" i="13"/>
  <c r="Q160" i="13"/>
  <c r="V160" i="13"/>
  <c r="G161" i="13"/>
  <c r="M161" i="13" s="1"/>
  <c r="I161" i="13"/>
  <c r="K161" i="13"/>
  <c r="O161" i="13"/>
  <c r="Q161" i="13"/>
  <c r="V161" i="13"/>
  <c r="G162" i="13"/>
  <c r="I162" i="13"/>
  <c r="K162" i="13"/>
  <c r="M162" i="13"/>
  <c r="O162" i="13"/>
  <c r="Q162" i="13"/>
  <c r="V162" i="13"/>
  <c r="G163" i="13"/>
  <c r="I163" i="13"/>
  <c r="K163" i="13"/>
  <c r="K151" i="13" s="1"/>
  <c r="M163" i="13"/>
  <c r="O163" i="13"/>
  <c r="Q163" i="13"/>
  <c r="V163" i="13"/>
  <c r="G164" i="13"/>
  <c r="I164" i="13"/>
  <c r="K164" i="13"/>
  <c r="M164" i="13"/>
  <c r="O164" i="13"/>
  <c r="Q164" i="13"/>
  <c r="V164" i="13"/>
  <c r="K165" i="13"/>
  <c r="O165" i="13"/>
  <c r="G166" i="13"/>
  <c r="I166" i="13"/>
  <c r="I165" i="13" s="1"/>
  <c r="K166" i="13"/>
  <c r="M166" i="13"/>
  <c r="O166" i="13"/>
  <c r="Q166" i="13"/>
  <c r="Q165" i="13" s="1"/>
  <c r="V166" i="13"/>
  <c r="V165" i="13" s="1"/>
  <c r="G168" i="13"/>
  <c r="G165" i="13" s="1"/>
  <c r="I168" i="13"/>
  <c r="K168" i="13"/>
  <c r="O168" i="13"/>
  <c r="Q168" i="13"/>
  <c r="V168" i="13"/>
  <c r="G170" i="13"/>
  <c r="M170" i="13" s="1"/>
  <c r="I170" i="13"/>
  <c r="K170" i="13"/>
  <c r="O170" i="13"/>
  <c r="Q170" i="13"/>
  <c r="V170" i="13"/>
  <c r="G171" i="13"/>
  <c r="G172" i="13"/>
  <c r="I172" i="13"/>
  <c r="I171" i="13" s="1"/>
  <c r="K172" i="13"/>
  <c r="K171" i="13" s="1"/>
  <c r="M172" i="13"/>
  <c r="O172" i="13"/>
  <c r="Q172" i="13"/>
  <c r="Q171" i="13" s="1"/>
  <c r="V172" i="13"/>
  <c r="G175" i="13"/>
  <c r="I175" i="13"/>
  <c r="K175" i="13"/>
  <c r="M175" i="13"/>
  <c r="O175" i="13"/>
  <c r="O171" i="13" s="1"/>
  <c r="Q175" i="13"/>
  <c r="V175" i="13"/>
  <c r="G177" i="13"/>
  <c r="I177" i="13"/>
  <c r="K177" i="13"/>
  <c r="M177" i="13"/>
  <c r="O177" i="13"/>
  <c r="Q177" i="13"/>
  <c r="V177" i="13"/>
  <c r="G179" i="13"/>
  <c r="M179" i="13" s="1"/>
  <c r="I179" i="13"/>
  <c r="K179" i="13"/>
  <c r="O179" i="13"/>
  <c r="Q179" i="13"/>
  <c r="V179" i="13"/>
  <c r="V171" i="13" s="1"/>
  <c r="G180" i="13"/>
  <c r="I180" i="13"/>
  <c r="K180" i="13"/>
  <c r="M180" i="13"/>
  <c r="O180" i="13"/>
  <c r="Q180" i="13"/>
  <c r="V180" i="13"/>
  <c r="G181" i="13"/>
  <c r="M181" i="13" s="1"/>
  <c r="I181" i="13"/>
  <c r="K181" i="13"/>
  <c r="O181" i="13"/>
  <c r="Q181" i="13"/>
  <c r="V181" i="13"/>
  <c r="G182" i="13"/>
  <c r="M182" i="13" s="1"/>
  <c r="I182" i="13"/>
  <c r="K182" i="13"/>
  <c r="O182" i="13"/>
  <c r="Q182" i="13"/>
  <c r="V182" i="13"/>
  <c r="G183" i="13"/>
  <c r="M183" i="13" s="1"/>
  <c r="I183" i="13"/>
  <c r="K183" i="13"/>
  <c r="O183" i="13"/>
  <c r="Q183" i="13"/>
  <c r="V183" i="13"/>
  <c r="I184" i="13"/>
  <c r="K184" i="13"/>
  <c r="Q184" i="13"/>
  <c r="G185" i="13"/>
  <c r="G184" i="13" s="1"/>
  <c r="I185" i="13"/>
  <c r="K185" i="13"/>
  <c r="M185" i="13"/>
  <c r="M184" i="13" s="1"/>
  <c r="O185" i="13"/>
  <c r="O184" i="13" s="1"/>
  <c r="Q185" i="13"/>
  <c r="V185" i="13"/>
  <c r="V184" i="13" s="1"/>
  <c r="I186" i="13"/>
  <c r="O186" i="13"/>
  <c r="G187" i="13"/>
  <c r="G186" i="13" s="1"/>
  <c r="I187" i="13"/>
  <c r="K187" i="13"/>
  <c r="K186" i="13" s="1"/>
  <c r="O187" i="13"/>
  <c r="Q187" i="13"/>
  <c r="Q186" i="13" s="1"/>
  <c r="V187" i="13"/>
  <c r="V186" i="13" s="1"/>
  <c r="Q190" i="13"/>
  <c r="V190" i="13"/>
  <c r="G191" i="13"/>
  <c r="G190" i="13" s="1"/>
  <c r="I191" i="13"/>
  <c r="K191" i="13"/>
  <c r="K190" i="13" s="1"/>
  <c r="O191" i="13"/>
  <c r="O190" i="13" s="1"/>
  <c r="Q191" i="13"/>
  <c r="V191" i="13"/>
  <c r="G192" i="13"/>
  <c r="M192" i="13" s="1"/>
  <c r="I192" i="13"/>
  <c r="I190" i="13" s="1"/>
  <c r="K192" i="13"/>
  <c r="O192" i="13"/>
  <c r="Q192" i="13"/>
  <c r="V192" i="13"/>
  <c r="G193" i="13"/>
  <c r="M193" i="13" s="1"/>
  <c r="I193" i="13"/>
  <c r="K193" i="13"/>
  <c r="O193" i="13"/>
  <c r="Q193" i="13"/>
  <c r="V193" i="13"/>
  <c r="G195" i="13"/>
  <c r="I195" i="13"/>
  <c r="K195" i="13"/>
  <c r="M195" i="13"/>
  <c r="O195" i="13"/>
  <c r="Q195" i="13"/>
  <c r="V195" i="13"/>
  <c r="AE198" i="13"/>
  <c r="G20" i="12"/>
  <c r="BA16" i="12"/>
  <c r="G8" i="12"/>
  <c r="Q8" i="12"/>
  <c r="G9" i="12"/>
  <c r="M9" i="12" s="1"/>
  <c r="M8" i="12" s="1"/>
  <c r="I9" i="12"/>
  <c r="I8" i="12" s="1"/>
  <c r="K9" i="12"/>
  <c r="K8" i="12" s="1"/>
  <c r="O9" i="12"/>
  <c r="O8" i="12" s="1"/>
  <c r="Q9" i="12"/>
  <c r="V9" i="12"/>
  <c r="V8" i="12" s="1"/>
  <c r="G12" i="12"/>
  <c r="M12" i="12" s="1"/>
  <c r="I12" i="12"/>
  <c r="K12" i="12"/>
  <c r="O12" i="12"/>
  <c r="Q12" i="12"/>
  <c r="V12" i="12"/>
  <c r="G14" i="12"/>
  <c r="V14" i="12"/>
  <c r="G15" i="12"/>
  <c r="M15" i="12" s="1"/>
  <c r="M14" i="12" s="1"/>
  <c r="I15" i="12"/>
  <c r="I14" i="12" s="1"/>
  <c r="K15" i="12"/>
  <c r="K14" i="12" s="1"/>
  <c r="O15" i="12"/>
  <c r="O14" i="12" s="1"/>
  <c r="Q15" i="12"/>
  <c r="Q14" i="12" s="1"/>
  <c r="V15" i="12"/>
  <c r="G17" i="12"/>
  <c r="I17" i="12"/>
  <c r="K17" i="12"/>
  <c r="M17" i="12"/>
  <c r="O17" i="12"/>
  <c r="Q17" i="12"/>
  <c r="V17" i="12"/>
  <c r="AE20" i="12"/>
  <c r="AF20" i="12"/>
  <c r="I20" i="1"/>
  <c r="I19" i="1"/>
  <c r="I18" i="1"/>
  <c r="I17" i="1"/>
  <c r="I16" i="1"/>
  <c r="F44" i="1"/>
  <c r="G23" i="1" s="1"/>
  <c r="A23" i="1" s="1"/>
  <c r="A24" i="1" s="1"/>
  <c r="G24" i="1" s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39" i="1"/>
  <c r="I39" i="1" s="1"/>
  <c r="I44" i="1" s="1"/>
  <c r="I70" i="1" l="1"/>
  <c r="J69" i="1" s="1"/>
  <c r="G28" i="1"/>
  <c r="A27" i="1"/>
  <c r="A29" i="1" s="1"/>
  <c r="G29" i="1" s="1"/>
  <c r="G27" i="1" s="1"/>
  <c r="M56" i="13"/>
  <c r="M77" i="13"/>
  <c r="M8" i="13"/>
  <c r="M171" i="13"/>
  <c r="M27" i="13"/>
  <c r="G92" i="13"/>
  <c r="G77" i="13"/>
  <c r="AF198" i="13"/>
  <c r="M187" i="13"/>
  <c r="M186" i="13" s="1"/>
  <c r="M101" i="13"/>
  <c r="M100" i="13" s="1"/>
  <c r="G151" i="13"/>
  <c r="G27" i="13"/>
  <c r="M191" i="13"/>
  <c r="M190" i="13" s="1"/>
  <c r="M168" i="13"/>
  <c r="M165" i="13" s="1"/>
  <c r="M144" i="13"/>
  <c r="M141" i="13" s="1"/>
  <c r="M53" i="13"/>
  <c r="M50" i="13" s="1"/>
  <c r="M130" i="13"/>
  <c r="M129" i="13" s="1"/>
  <c r="J42" i="1"/>
  <c r="J39" i="1"/>
  <c r="J44" i="1" s="1"/>
  <c r="J41" i="1"/>
  <c r="J40" i="1"/>
  <c r="J43" i="1"/>
  <c r="H44" i="1"/>
  <c r="I21" i="1"/>
  <c r="J28" i="1"/>
  <c r="J26" i="1"/>
  <c r="G38" i="1"/>
  <c r="F38" i="1"/>
  <c r="H32" i="1"/>
  <c r="J23" i="1"/>
  <c r="J24" i="1"/>
  <c r="J25" i="1"/>
  <c r="J27" i="1"/>
  <c r="E24" i="1"/>
  <c r="E26" i="1"/>
  <c r="J56" i="1" l="1"/>
  <c r="J52" i="1"/>
  <c r="J54" i="1"/>
  <c r="J68" i="1"/>
  <c r="J57" i="1"/>
  <c r="J67" i="1"/>
  <c r="J58" i="1"/>
  <c r="J66" i="1"/>
  <c r="J55" i="1"/>
  <c r="J61" i="1"/>
  <c r="J53" i="1"/>
  <c r="J64" i="1"/>
  <c r="J51" i="1"/>
  <c r="J62" i="1"/>
  <c r="J63" i="1"/>
  <c r="J65" i="1"/>
  <c r="J60" i="1"/>
  <c r="J59" i="1"/>
  <c r="J70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<sst xmlns="http://schemas.openxmlformats.org/spreadsheetml/2006/main" count="1047" uniqueCount="416">
  <si>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</si>
  <si>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</si>
  <si>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</si>
  <si>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</si>
  <si>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</si>
  <si>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</si>
  <si>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</si>
  <si>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</si>
  <si>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</si>
  <si>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</si>
  <si>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</si>
  <si>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</si>
  <si>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</si>
  <si>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</si>
  <si>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</si>
  <si>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</si>
  <si>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</si>
  <si>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</si>
  <si>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</si>
  <si>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</si>
  <si>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</si>
  <si>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</si>
  <si>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</si>
  <si>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</si>
  <si>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</si>
  <si>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</si>
  <si>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</si>
  <si>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</si>
  <si>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</si>
  <si>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</si>
  <si>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</si>
  <si>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</si>
  <si>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</si>
  <si>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</si>
  <si>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</si>
  <si>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</si>
  <si>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</si>
  <si>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</si>
  <si>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</si>
  <si>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</si>
  <si>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</si>
  <si>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</si>
  <si>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</si>
  <si>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022</t>
  </si>
  <si>
    <t>Novostavba chodníků a rekonstrukce návsi v Mladkově u Boskovic</t>
  </si>
  <si>
    <t>Město Boskovice</t>
  </si>
  <si>
    <t>Masarykovo náměstí 4/2</t>
  </si>
  <si>
    <t>Boskovice</t>
  </si>
  <si>
    <t>68001</t>
  </si>
  <si>
    <t>00279978</t>
  </si>
  <si>
    <t>CZ00279978</t>
  </si>
  <si>
    <t>Josef Novák</t>
  </si>
  <si>
    <t>J. Haška 781/6</t>
  </si>
  <si>
    <t>Letovice</t>
  </si>
  <si>
    <t>67961</t>
  </si>
  <si>
    <t>03123154</t>
  </si>
  <si>
    <t>Stavba</t>
  </si>
  <si>
    <t>SO 100</t>
  </si>
  <si>
    <t>Vedlejší rozpočtové náklady</t>
  </si>
  <si>
    <t>01</t>
  </si>
  <si>
    <t>SO 101</t>
  </si>
  <si>
    <t>Rekonstrukce návsi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</si>
  <si>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</si>
  <si>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</si>
  <si>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</si>
  <si>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</si>
  <si>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</si>
  <si>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</si>
  <si>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</si>
  <si>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</si>
  <si>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13</t>
  </si>
  <si>
    <t>Hloubené vykopávky</t>
  </si>
  <si>
    <t>16</t>
  </si>
  <si>
    <t>Přemístění výkopku</t>
  </si>
  <si>
    <t>17</t>
  </si>
  <si>
    <t>Konstrukce ze zemin</t>
  </si>
  <si>
    <t>18</t>
  </si>
  <si>
    <t>Povrchové úpravy terénu</t>
  </si>
  <si>
    <t>2</t>
  </si>
  <si>
    <t>Základy,zvláštní zakládání</t>
  </si>
  <si>
    <t>5</t>
  </si>
  <si>
    <t>Komunikace</t>
  </si>
  <si>
    <t>56</t>
  </si>
  <si>
    <t>Podklad.vrstvy komunikací a zp</t>
  </si>
  <si>
    <t>57</t>
  </si>
  <si>
    <t>Kryty štěrk. a živič.komunikac</t>
  </si>
  <si>
    <t>59</t>
  </si>
  <si>
    <t>Dlažby a předlažby komunikací</t>
  </si>
  <si>
    <t>8</t>
  </si>
  <si>
    <t>Trubní vedení</t>
  </si>
  <si>
    <t>89</t>
  </si>
  <si>
    <t>Ostatní konstrukce na trub.ved</t>
  </si>
  <si>
    <t>91</t>
  </si>
  <si>
    <t>Doplňující práce na komunikaci</t>
  </si>
  <si>
    <t>97</t>
  </si>
  <si>
    <t>Prorážení otvorů</t>
  </si>
  <si>
    <t>99</t>
  </si>
  <si>
    <t>Staveništní přesun hmot</t>
  </si>
  <si>
    <t>D96</t>
  </si>
  <si>
    <t>Přesuny sutí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</si>
  <si>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</si>
  <si>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</si>
  <si>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</si>
  <si>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</si>
  <si>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</si>
  <si>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</si>
  <si>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</si>
  <si>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</si>
  <si>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</si>
  <si>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</si>
  <si>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</si>
  <si>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</si>
  <si>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</si>
  <si>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</si>
  <si>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</si>
  <si>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</si>
  <si>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</si>
  <si>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</si>
  <si>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</si>
  <si>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</si>
  <si>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</si>
  <si>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</si>
  <si>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</si>
  <si>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</si>
  <si>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</si>
  <si>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</si>
  <si>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</si>
  <si>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</si>
  <si>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</si>
  <si>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</si>
  <si>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005111020R</t>
  </si>
  <si>
    <t>Vytyčení stavby</t>
  </si>
  <si>
    <t>Soubor</t>
  </si>
  <si>
    <t>RTS 17/ II</t>
  </si>
  <si>
    <t>Indiv</t>
  </si>
  <si>
    <t>POL99_8</t>
  </si>
  <si>
    <t>POP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</si>
  <si>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</si>
  <si>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</si>
  <si>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</si>
  <si>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</si>
  <si>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</si>
  <si>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</si>
  <si>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</si>
  <si>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</si>
  <si>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</si>
  <si>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</si>
  <si>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</si>
  <si>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Geodetické zaměření rohů stavby, stabilizace bodů a sestavení laviček.</t>
  </si>
  <si>
    <t>END</t>
  </si>
  <si>
    <t>120001101R00</t>
  </si>
  <si>
    <t>Ztížené vykopávky v horninách jakékoliv třídy</t>
  </si>
  <si>
    <t>m3</t>
  </si>
  <si>
    <t>800-1</t>
  </si>
  <si>
    <t>POL1_0</t>
  </si>
  <si>
    <t>příplatek k cenám vykopávek za ztížení vykopávky v blízkosti podzemního vedení nebo výbušnin v horninách jakékoliv třídy,</t>
  </si>
  <si>
    <t>SPI</t>
  </si>
  <si>
    <t>154,47*0,2</t>
  </si>
  <si>
    <t>VV</t>
  </si>
  <si>
    <t>122201109R00</t>
  </si>
  <si>
    <t>Odkopávky a  prokopávky nezapažené v hornině 3_x000D_
 příplatek k cenám za lepivost horniny</t>
  </si>
  <si>
    <t>s přehozením výkopku na vzdálenost do 3 m nebo s naložením na dopravní prostředek,</t>
  </si>
  <si>
    <t>154,47*0,3</t>
  </si>
  <si>
    <t>122202202R00</t>
  </si>
  <si>
    <t>Odkopávky a prokopávky pro silnice v hornině 3 přes 100 do 1 000 m3</t>
  </si>
  <si>
    <t>s přemístěním výkopku v příčných profilech na vzdálenost do 15 m nebo s naložením na dopravní prostředek.</t>
  </si>
  <si>
    <t xml:space="preserve">program úsek 1: : </t>
  </si>
  <si>
    <t>314,44</t>
  </si>
  <si>
    <t xml:space="preserve">program úsek 2: : </t>
  </si>
  <si>
    <t>111,59</t>
  </si>
  <si>
    <t xml:space="preserve">program příjezdová cesta k RD č.p.110: : </t>
  </si>
  <si>
    <t>40,7</t>
  </si>
  <si>
    <t xml:space="preserve">odečet frézování a odstranění asf. podkladu: : </t>
  </si>
  <si>
    <t>-60,05</t>
  </si>
  <si>
    <t xml:space="preserve">odečet kam. těžení: : </t>
  </si>
  <si>
    <t>-252,21</t>
  </si>
  <si>
    <t>113107521R00</t>
  </si>
  <si>
    <t>Odstranění podkladů nebo krytů z kameniva hrubého drceného, v ploše jednotlivě do 50 m2, tloušťka vrstvy 210 mm</t>
  </si>
  <si>
    <t>m2</t>
  </si>
  <si>
    <t>822-1</t>
  </si>
  <si>
    <t>690+511</t>
  </si>
  <si>
    <t>113108305R00</t>
  </si>
  <si>
    <t>Odstranění podkladů nebo krytů živičných, v ploše jednotlivě do 50 m2, tloušťka vrstvy 50 mm</t>
  </si>
  <si>
    <t>113151214R00</t>
  </si>
  <si>
    <t>Odstranění podkladu, krytu frézováním povrch živičný, plochy přes 500 m2 na jednom objektu nebo při provádění pruhu šířky přes  750 mm bez překážek v trase, tloušťky 50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</si>
  <si>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</si>
  <si>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</si>
  <si>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</si>
  <si>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</si>
  <si>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</si>
  <si>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</si>
  <si>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</si>
  <si>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</si>
  <si>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rýha pro dešťové přípojky: : </t>
  </si>
  <si>
    <t>0,6*2*13</t>
  </si>
  <si>
    <t xml:space="preserve">rýha pro drenáž: : </t>
  </si>
  <si>
    <t>0,3*0,3*160</t>
  </si>
  <si>
    <t>132201209R00</t>
  </si>
  <si>
    <t>Příplatek za lepivost - hloubení rýh 200cm v hor.3</t>
  </si>
  <si>
    <t>RTS 13/ I</t>
  </si>
  <si>
    <t>30*0,3</t>
  </si>
  <si>
    <t>133301101R00</t>
  </si>
  <si>
    <t>Hloubení šachet v hornině 4_x000D_
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</si>
  <si>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</si>
  <si>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1*1*2*4</t>
  </si>
  <si>
    <t>133301109R00</t>
  </si>
  <si>
    <t>Hloubení šachet v hornině 4_x000D_
 příplatek za lepivost horniny</t>
  </si>
  <si>
    <t>8*0,3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</si>
  <si>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</si>
  <si>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</si>
  <si>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</si>
  <si>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167101102R00</t>
  </si>
  <si>
    <t>Nakládání, skládání, překládání neulehlého výkopku nakládání výkopku_x000D_
 přes 100 m3, z horniny 1 až 4</t>
  </si>
  <si>
    <t>199000002R00</t>
  </si>
  <si>
    <t>Poplatky za skládku horniny 1- 4</t>
  </si>
  <si>
    <t>154,47+30+8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</si>
  <si>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</si>
  <si>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</si>
  <si>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</si>
  <si>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</si>
  <si>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</si>
  <si>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 xml:space="preserve">napojení UV: : </t>
  </si>
  <si>
    <t>13*(1,5-0,1-0,16-0,3)*0,6</t>
  </si>
  <si>
    <t xml:space="preserve">UV: : </t>
  </si>
  <si>
    <t>(1*1-0,63*0,63)*2*4</t>
  </si>
  <si>
    <t>174101103R00</t>
  </si>
  <si>
    <t>Zásyp sypaninou se zhutněním zářezů se škmými stěnami pro podzemní vedení a kolem objektů zřízených v těchto zářezech</t>
  </si>
  <si>
    <t>23,74</t>
  </si>
  <si>
    <t>5,87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</si>
  <si>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</si>
  <si>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</si>
  <si>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</si>
  <si>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13*0,25</t>
  </si>
  <si>
    <t>583314004R</t>
  </si>
  <si>
    <t>kamenivo přírodní těžené frakce 4,0 až 8,0 mm; třída B; Jihomoravský kraj</t>
  </si>
  <si>
    <t>t</t>
  </si>
  <si>
    <t>SPCM</t>
  </si>
  <si>
    <t>POL3_0</t>
  </si>
  <si>
    <t>3,25*1,6*1,01</t>
  </si>
  <si>
    <t>58337345R</t>
  </si>
  <si>
    <t>štěrkopísek frakce 0,0 až 32,0 mm; třída C</t>
  </si>
  <si>
    <t>12,1568*1,6*1,01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</si>
  <si>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</si>
  <si>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</si>
  <si>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</si>
  <si>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</si>
  <si>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181101102R00</t>
  </si>
  <si>
    <t>Úprava pláně v zářezech v hornině 1 až 4, se zhutněním</t>
  </si>
  <si>
    <t>vyrovnáním výškových rozdílů, ploch vodorovných a ploch do sklonu 1 : 5.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</si>
  <si>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</si>
  <si>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</si>
  <si>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</si>
  <si>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185804312R00</t>
  </si>
  <si>
    <t xml:space="preserve">Zalití rostlin vodou plocha přes 20 m2,  </t>
  </si>
  <si>
    <t>97,3*0,05</t>
  </si>
  <si>
    <t>00572400R</t>
  </si>
  <si>
    <t>směs travní parková, pro běžnou zátěž</t>
  </si>
  <si>
    <t>kg</t>
  </si>
  <si>
    <t>97,3*0,03</t>
  </si>
  <si>
    <t>10364200R</t>
  </si>
  <si>
    <t>ornice pro pozemkové úpravy</t>
  </si>
  <si>
    <t>97,3*0,1</t>
  </si>
  <si>
    <t>JN_25</t>
  </si>
  <si>
    <t>Sadové úpravy</t>
  </si>
  <si>
    <t>kompl</t>
  </si>
  <si>
    <t>Vlastní</t>
  </si>
  <si>
    <t>POL3_</t>
  </si>
  <si>
    <t>Viz příloha rozpočtu sadové úpravy-soupis prací</t>
  </si>
  <si>
    <t>212971110R00</t>
  </si>
  <si>
    <t xml:space="preserve">Zřízení opláštění odvod. trativodů z geotextilie o sklonu do 2,5,  </t>
  </si>
  <si>
    <t>800-2</t>
  </si>
  <si>
    <t>v rýze nebo v zářezu se stěnami,</t>
  </si>
  <si>
    <t>160*0,3*4</t>
  </si>
  <si>
    <t>212750010RAB</t>
  </si>
  <si>
    <t>Trativody z drenážních trubek lože a obsyp štěrkopískem, DN 100 mm</t>
  </si>
  <si>
    <t>AP-HSV</t>
  </si>
  <si>
    <t>Součtová</t>
  </si>
  <si>
    <t>POL2_0</t>
  </si>
  <si>
    <t>Lože pro trativody, položení trubek, obsyp potrubí sypaninou z vhodných hornin, nebo materiálem připraveným podél výkopu ve vzdálenosti do 3 m od jeho kraje.  Bez výkopu rýhy.</t>
  </si>
  <si>
    <t>Trativody z drenážních trubek, včetně lože a obsypu ze štěrkopísku, bez výkopu rýhy.</t>
  </si>
  <si>
    <t>69366198R</t>
  </si>
  <si>
    <t>geotextilie PP; funkce separační, ochranná, výztužná, filtrační; plošná hmotnost 300 g/m2; zpevněná oboustranně</t>
  </si>
  <si>
    <t>569831111R00</t>
  </si>
  <si>
    <t>Zpevnění krajnic nebo komun. pro pěší štěrkodrtí tloušťka po zhutnění 100 mm</t>
  </si>
  <si>
    <t>s rozprostřením a zhutněním</t>
  </si>
  <si>
    <t>596921213R00</t>
  </si>
  <si>
    <t>Kladení vegetačních tvárnic plastových, plocha do 500 m2</t>
  </si>
  <si>
    <t>zřízení podkladního lože, položení tvárnic.</t>
  </si>
  <si>
    <t>28324502.AR</t>
  </si>
  <si>
    <t>tvárnice vegetační základní; plast; l = 333,0 mm; š = 333 mm; h = 50,0 mm; čtverce 60 x 60 mm; zelená</t>
  </si>
  <si>
    <t>564201111R0X</t>
  </si>
  <si>
    <t>Lože pojezd. mřížky - směs písku, drti fr. 4-8 mm humusu ( poměr 50:30:20) tl. 40 mm</t>
  </si>
  <si>
    <t>Kalkul</t>
  </si>
  <si>
    <t>564851111R00</t>
  </si>
  <si>
    <t>Podklad ze štěrkodrti s rozprostřením a zhutněním frakce 0-63 mm, tloušťka po zhutnění 150 mm</t>
  </si>
  <si>
    <t xml:space="preserve">MK fr. 0-32: : </t>
  </si>
  <si>
    <t>816*1,2</t>
  </si>
  <si>
    <t xml:space="preserve">park. záliv fr.0-32: : </t>
  </si>
  <si>
    <t>82*1,2</t>
  </si>
  <si>
    <t xml:space="preserve">park. záliv fr.0-63: : </t>
  </si>
  <si>
    <t>82*1,3</t>
  </si>
  <si>
    <t xml:space="preserve">oprava sjezdů fr. 0-32: : </t>
  </si>
  <si>
    <t>80*1,1</t>
  </si>
  <si>
    <t xml:space="preserve">park stání úsek 2(mřížka) fr. 0-32: : </t>
  </si>
  <si>
    <t>98*1,2</t>
  </si>
  <si>
    <t xml:space="preserve">park. stání úsek 2 (mřížka) fr. 0-63: : </t>
  </si>
  <si>
    <t>98*1,3</t>
  </si>
  <si>
    <t>564861111R00</t>
  </si>
  <si>
    <t>Podklad ze štěrkodrti s rozprostřením a zhutněním frakce 0-63 mm, tloušťka po zhutnění 200 mm</t>
  </si>
  <si>
    <t xml:space="preserve">MK fr. 0-63: : </t>
  </si>
  <si>
    <t>816*1,3</t>
  </si>
  <si>
    <t>564871111R00</t>
  </si>
  <si>
    <t>Podklad ze štěrkodrti s rozprostřením a zhutněním frakce 0-63 mm, tloušťka po zhutnění 250 mm</t>
  </si>
  <si>
    <t>110*1,2</t>
  </si>
  <si>
    <t>573312211R00</t>
  </si>
  <si>
    <t>Prolití podkladu nebo krytu z kameniva asfaltem v množství  3,5 kg/m2</t>
  </si>
  <si>
    <t>460650014R00</t>
  </si>
  <si>
    <t>Podkladová vrstva z makadamu penetračního tl.20 cm</t>
  </si>
  <si>
    <t>110*1,1</t>
  </si>
  <si>
    <t>565141111RT2</t>
  </si>
  <si>
    <t>Podklad z kameniva obaleného asfaltem ACP 16+ až ACP 22+, v pruhu šířky do 3 m, třídy 1, tloušťka po zhutnění 60 mm</t>
  </si>
  <si>
    <t>573111113R00</t>
  </si>
  <si>
    <t>Postřik živičný infiltrační s posypem kamenivem v množství 1,5 kg/m2</t>
  </si>
  <si>
    <t>z asfaltu silničního</t>
  </si>
  <si>
    <t>573191111R00</t>
  </si>
  <si>
    <t>Nátěr infiltrační kationaktivní emulzí v množství 1 kg/m2</t>
  </si>
  <si>
    <t>573211111R00</t>
  </si>
  <si>
    <t>Postřik živičný spojovací bez posypu kamenivem z asfaltu silničního, v množství od 0,5 do 0,7 kg/m2</t>
  </si>
  <si>
    <t>577131111RT2</t>
  </si>
  <si>
    <t>Beton asfaltový s rozprostřením a zhutněním v pruhu šířky do 3 m, ACO 11+, tloušťky 40 mm, plochy od 201 do 1000 m2</t>
  </si>
  <si>
    <t xml:space="preserve">úsek 1: : </t>
  </si>
  <si>
    <t>700</t>
  </si>
  <si>
    <t xml:space="preserve">úsek 2: : </t>
  </si>
  <si>
    <t>116</t>
  </si>
  <si>
    <t>568111112R00</t>
  </si>
  <si>
    <t>Vyztužení podkladní vrstvy z geotextilie, sklon povrchu do 1:5, role šířky do 7,5 m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</si>
  <si>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</si>
  <si>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</si>
  <si>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</si>
  <si>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82+80</t>
  </si>
  <si>
    <t>45-JN</t>
  </si>
  <si>
    <t xml:space="preserve">Sorpční textilie REO Fb ( NTRF 24) </t>
  </si>
  <si>
    <t>592451170R</t>
  </si>
  <si>
    <t>dlažba betonová dvouvrstvá; obdélník; šedá; l = 200 mm; š = 100 mm; tl. 80,0 mm</t>
  </si>
  <si>
    <t>59248130R</t>
  </si>
  <si>
    <t>dlažba betonová čtverec; dlaždice zatravňovací; šedá; l = 213 mm; skladebná délka 235 mm; š = 213 mm; tl. 80,0 mm; podíl otevřené plochy 10,0 %</t>
  </si>
  <si>
    <t>871313121R00</t>
  </si>
  <si>
    <t>Montáž potrubí z trub z plastů těsněných gumovým kroužkem  DN 150 mm</t>
  </si>
  <si>
    <t>827-1</t>
  </si>
  <si>
    <t>v otevřeném výkopu ve sklonu do 20 %,</t>
  </si>
  <si>
    <t>877313123R00</t>
  </si>
  <si>
    <t>Montáž tvarovek na potrubí z trub z plastů těsněných gumovým kroužkem jednoosých DN 150 mm</t>
  </si>
  <si>
    <t>kus</t>
  </si>
  <si>
    <t>v otevřeném výkopu,</t>
  </si>
  <si>
    <t>899331111R00</t>
  </si>
  <si>
    <t>Výšková úprava uličního vstupu nebo vpustě do 20 cm zvýšením poklopu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</si>
  <si>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</si>
  <si>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Položka bude dále obsahovat náklady na odstranění asfaltového povrchu nad poklopem.</t>
  </si>
  <si>
    <t>871-001</t>
  </si>
  <si>
    <t>Napojení dešťových přípojek do kanalizace</t>
  </si>
  <si>
    <t>kpl</t>
  </si>
  <si>
    <t>28611151.AR</t>
  </si>
  <si>
    <t>trubka plastová kanalizační PVC; hladká, s hrdlem; Sn 4 kN/m2; D = 160,0 mm; s = 4,00 mm; l = 1000,0 mm</t>
  </si>
  <si>
    <t>28611326.AR</t>
  </si>
  <si>
    <t>zátka DN 100,0 mm</t>
  </si>
  <si>
    <t>28651660.AR</t>
  </si>
  <si>
    <t>koleno PVC; 15,0 °; D = 160,0 mm; s 1 hrdlem</t>
  </si>
  <si>
    <t>28651662.AR</t>
  </si>
  <si>
    <t>koleno PVC; 45,0 °; D = 160,0 mm; s 1 hrdlem</t>
  </si>
  <si>
    <t>28651858.AR</t>
  </si>
  <si>
    <t>přechod kamenina-plast DN 150,0 mm; l = 206 mm</t>
  </si>
  <si>
    <t>895941311RT2</t>
  </si>
  <si>
    <t xml:space="preserve">Zřízení vpusti kanalizační uliční z betonových dílců_x000D_
 včetně dodávky dílců pro uliční vpusti TBV_x000D_
 pro typ UVB-50 </t>
  </si>
  <si>
    <t>včetně zřízení lože ze štěrkopísku,</t>
  </si>
  <si>
    <t>899203111R00</t>
  </si>
  <si>
    <t>Osazení mříží litinových o hmotnost jednotlivě přes 100  do 150 kg</t>
  </si>
  <si>
    <t>včetně rámů a košů na bahno,</t>
  </si>
  <si>
    <t>55340374R</t>
  </si>
  <si>
    <t>rám s mříží uliční vpusti; mříž litina; rám beton; rozměr 500/500/160 mm; únosnost D 400 kN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</si>
  <si>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</si>
  <si>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</si>
  <si>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</si>
  <si>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260+158+5+6</t>
  </si>
  <si>
    <t>919731122R00</t>
  </si>
  <si>
    <t>Zarovnání styčné plochy podkladu nebo krytu živičné, tloušťky přes 50 do 100 mm</t>
  </si>
  <si>
    <t>podél vybourané části komunikace nebo zpevněné plochy</t>
  </si>
  <si>
    <t>919735113R00</t>
  </si>
  <si>
    <t>Řezání stávajících krytů nebo podkladů živičných, hloubky přes 100 do 150 mm</t>
  </si>
  <si>
    <t>včetně spotřeby vody</t>
  </si>
  <si>
    <t>286- 011</t>
  </si>
  <si>
    <t>Ošetření spáry modifikovanou asfalt. zálivkou</t>
  </si>
  <si>
    <t>59217472R</t>
  </si>
  <si>
    <t>obrubník silniční materiál beton; l = 1000,0 mm; š = 150,0 mm; h = 250,0 mm; barva šedá</t>
  </si>
  <si>
    <t>59217476R</t>
  </si>
  <si>
    <t>obrubník silniční nájezdový; materiál beton; l = 1000,0 mm; š = 150,0 mm; h = 150,0 mm; barva šedá</t>
  </si>
  <si>
    <t>59217480R</t>
  </si>
  <si>
    <t>obrubník silniční přechodový levý; materiál beton; l = 1000,0 mm; š = 150,0 mm; výškový rozsah h = 150 až 250 mm; barva šedá</t>
  </si>
  <si>
    <t>59217481R</t>
  </si>
  <si>
    <t>obrubník silniční přechodový pravý; materiál beton; l = 1000,0 mm; š = 150,0 mm; výškový rozsah h = 150 až 250 mm; barva šedá</t>
  </si>
  <si>
    <t>976085311R00</t>
  </si>
  <si>
    <t>Vybourání madel, objímek, rámů, mříží apod. kanalizačních rámů litinových, z rýhovaného plechu nebo betonových včetně poklopů nebo mříží_x000D_
 plochy do 0,6 m2</t>
  </si>
  <si>
    <t>801-3</t>
  </si>
  <si>
    <t>998225111R00</t>
  </si>
  <si>
    <t>Přesun hmot komunikací a letišť, kryt živičný jakékoliv délky objektu</t>
  </si>
  <si>
    <t>vodorovně do 200 m</t>
  </si>
  <si>
    <t>24,9+16,25+70,14+11,27+1097,27+215,35+26,35+1,32+12,72+93,04</t>
  </si>
  <si>
    <t>979084216R00</t>
  </si>
  <si>
    <t>Vodorovná doprava vybouraných hmot po suchu bez naložení, ale se složením na vzdálenost do 5 km</t>
  </si>
  <si>
    <t>979084219R00</t>
  </si>
  <si>
    <t>Vodorovná doprava vybouraných hmot po suchu příplatek k ceně za každých dalších i započatých 5 km přes 5 km</t>
  </si>
  <si>
    <t>979990103R00</t>
  </si>
  <si>
    <t>Poplatek za skládku beton do 30x30 cm</t>
  </si>
  <si>
    <t>554,86+50,75</t>
  </si>
  <si>
    <t>979990113R00</t>
  </si>
  <si>
    <t xml:space="preserve">Poplatek za skládku obalovaný asfalt </t>
  </si>
  <si>
    <t>75,9+56,21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</si>
</sst>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horizontal="left" vertical="top" wrapText="1"/>
    </xf>
    <xf numFmtId="0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38</v>
      </c>
    </row>
    <row r="2" spans="1:7" ht="57.75" customHeight="1" x14ac:dyDescent="0.2">
      <c r="A2" s="75" t="s">
        <v>39</v>
      </c>
      <c r="B2" s="75"/>
      <c r="C2" s="75"/>
      <c r="D2" s="75"/>
      <c r="E2" s="75"/>
      <c r="F2" s="75"/>
      <c r="G2" s="75"/>
    </row>
  </sheetData>
  <sheetProtection algorithmName="SHA-512" hashValue="qWwULRp4mRRD6OcplOTfLJ5BVKMy6cHNpaqzcIz5QJl6R0K4GT1zOiPMo74kLSMRf8dlZr/xHjIL7AdBKKFIQA==" saltValue="2qrCkluhw6SQZwdq+rNjk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abSelected="1" topLeftCell="B1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36</v>
      </c>
      <c r="B1" s="76" t="s">
        <v>41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3"/>
      <c r="B2" s="100" t="s">
        <v>22</v>
      </c>
      <c r="C2" s="101"/>
      <c r="D2" s="102" t="s">
        <v>43</v>
      </c>
      <c r="E2" s="103" t="s">
        <v>44</v>
      </c>
      <c r="F2" s="104"/>
      <c r="G2" s="104"/>
      <c r="H2" s="104"/>
      <c r="I2" s="104"/>
      <c r="J2" s="105"/>
      <c r="O2" s="2"/>
    </row>
    <row r="3" spans="1:15" ht="27" hidden="1" customHeight="1" x14ac:dyDescent="0.2">
      <c r="A3" s="3"/>
      <c r="B3" s="106"/>
      <c r="C3" s="101"/>
      <c r="D3" s="107"/>
      <c r="E3" s="108"/>
      <c r="F3" s="109"/>
      <c r="G3" s="109"/>
      <c r="H3" s="109"/>
      <c r="I3" s="109"/>
      <c r="J3" s="110"/>
    </row>
    <row r="4" spans="1:15" ht="23.25" customHeight="1" x14ac:dyDescent="0.2">
      <c r="A4" s="3"/>
      <c r="B4" s="111"/>
      <c r="C4" s="112"/>
      <c r="D4" s="113"/>
      <c r="E4" s="114"/>
      <c r="F4" s="114"/>
      <c r="G4" s="114"/>
      <c r="H4" s="114"/>
      <c r="I4" s="114"/>
      <c r="J4" s="115"/>
    </row>
    <row r="5" spans="1:15" ht="24" customHeight="1" x14ac:dyDescent="0.2">
      <c r="A5" s="3"/>
      <c r="B5" s="43" t="s">
        <v>42</v>
      </c>
      <c r="C5" s="4"/>
      <c r="D5" s="116" t="s">
        <v>45</v>
      </c>
      <c r="E5" s="25"/>
      <c r="F5" s="25"/>
      <c r="G5" s="25"/>
      <c r="H5" s="26" t="s">
        <v>40</v>
      </c>
      <c r="I5" s="116" t="s">
        <v>49</v>
      </c>
      <c r="J5" s="10"/>
    </row>
    <row r="6" spans="1:15" ht="15.75" customHeight="1" x14ac:dyDescent="0.2">
      <c r="A6" s="3"/>
      <c r="B6" s="38"/>
      <c r="C6" s="25"/>
      <c r="D6" s="116" t="s">
        <v>46</v>
      </c>
      <c r="E6" s="25"/>
      <c r="F6" s="25"/>
      <c r="G6" s="25"/>
      <c r="H6" s="26" t="s">
        <v>34</v>
      </c>
      <c r="I6" s="116" t="s">
        <v>50</v>
      </c>
      <c r="J6" s="10"/>
    </row>
    <row r="7" spans="1:15" ht="15.75" customHeight="1" x14ac:dyDescent="0.2">
      <c r="A7" s="3"/>
      <c r="B7" s="39"/>
      <c r="C7" s="118" t="s">
        <v>48</v>
      </c>
      <c r="D7" s="117" t="s">
        <v>47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3"/>
      <c r="B8" s="43" t="s">
        <v>20</v>
      </c>
      <c r="C8" s="4"/>
      <c r="D8" s="119" t="s">
        <v>51</v>
      </c>
      <c r="E8" s="4"/>
      <c r="F8" s="4"/>
      <c r="G8" s="42"/>
      <c r="H8" s="26" t="s">
        <v>40</v>
      </c>
      <c r="I8" s="116" t="s">
        <v>55</v>
      </c>
      <c r="J8" s="10"/>
    </row>
    <row r="9" spans="1:15" ht="15.75" hidden="1" customHeight="1" x14ac:dyDescent="0.2">
      <c r="A9" s="3"/>
      <c r="B9" s="3"/>
      <c r="C9" s="4"/>
      <c r="D9" s="119" t="s">
        <v>52</v>
      </c>
      <c r="E9" s="4"/>
      <c r="F9" s="4"/>
      <c r="G9" s="42"/>
      <c r="H9" s="26" t="s">
        <v>34</v>
      </c>
      <c r="I9" s="31"/>
      <c r="J9" s="10"/>
    </row>
    <row r="10" spans="1:15" ht="15.75" hidden="1" customHeight="1" x14ac:dyDescent="0.2">
      <c r="A10" s="3"/>
      <c r="B10" s="48"/>
      <c r="C10" s="118" t="s">
        <v>54</v>
      </c>
      <c r="D10" s="120" t="s">
        <v>53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3"/>
      <c r="B11" s="43" t="s">
        <v>19</v>
      </c>
      <c r="C11" s="4"/>
      <c r="D11" s="121"/>
      <c r="E11" s="121"/>
      <c r="F11" s="121"/>
      <c r="G11" s="121"/>
      <c r="H11" s="26" t="s">
        <v>40</v>
      </c>
      <c r="I11" s="125"/>
      <c r="J11" s="10"/>
    </row>
    <row r="12" spans="1:15" ht="15.75" customHeight="1" x14ac:dyDescent="0.2">
      <c r="A12" s="3"/>
      <c r="B12" s="38"/>
      <c r="C12" s="25"/>
      <c r="D12" s="122"/>
      <c r="E12" s="122"/>
      <c r="F12" s="122"/>
      <c r="G12" s="122"/>
      <c r="H12" s="26" t="s">
        <v>34</v>
      </c>
      <c r="I12" s="125"/>
      <c r="J12" s="10"/>
    </row>
    <row r="13" spans="1:15" ht="15.75" customHeight="1" x14ac:dyDescent="0.2">
      <c r="A13" s="3"/>
      <c r="B13" s="39"/>
      <c r="C13" s="124"/>
      <c r="D13" s="123"/>
      <c r="E13" s="123"/>
      <c r="F13" s="123"/>
      <c r="G13" s="123"/>
      <c r="H13" s="27"/>
      <c r="I13" s="32"/>
      <c r="J13" s="47"/>
    </row>
    <row r="14" spans="1:15" ht="24" hidden="1" customHeight="1" x14ac:dyDescent="0.2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3"/>
      <c r="B15" s="48" t="s">
        <v>32</v>
      </c>
      <c r="C15" s="68"/>
      <c r="D15" s="49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">
      <c r="A16" s="188" t="s">
        <v>24</v>
      </c>
      <c r="B16" s="53" t="s">
        <v>24</v>
      </c>
      <c r="C16" s="54"/>
      <c r="D16" s="55"/>
      <c r="E16" s="82"/>
      <c r="F16" s="83"/>
      <c r="G16" s="82"/>
      <c r="H16" s="83"/>
      <c r="I16" s="82">
        <f>SUMIF(F51:F69,A16,I51:I69)+SUMIF(F51:F69,"PSU",I51:I69)</f>
        <v>0</v>
      </c>
      <c r="J16" s="84"/>
    </row>
    <row r="17" spans="1:10" ht="23.25" customHeight="1" x14ac:dyDescent="0.2">
      <c r="A17" s="188" t="s">
        <v>25</v>
      </c>
      <c r="B17" s="53" t="s">
        <v>25</v>
      </c>
      <c r="C17" s="54"/>
      <c r="D17" s="55"/>
      <c r="E17" s="82"/>
      <c r="F17" s="83"/>
      <c r="G17" s="82"/>
      <c r="H17" s="83"/>
      <c r="I17" s="82">
        <f>SUMIF(F51:F69,A17,I51:I69)</f>
        <v>0</v>
      </c>
      <c r="J17" s="84"/>
    </row>
    <row r="18" spans="1:10" ht="23.25" customHeight="1" x14ac:dyDescent="0.2">
      <c r="A18" s="188" t="s">
        <v>26</v>
      </c>
      <c r="B18" s="53" t="s">
        <v>26</v>
      </c>
      <c r="C18" s="54"/>
      <c r="D18" s="55"/>
      <c r="E18" s="82"/>
      <c r="F18" s="83"/>
      <c r="G18" s="82"/>
      <c r="H18" s="83"/>
      <c r="I18" s="82">
        <f>SUMIF(F51:F69,A18,I51:I69)</f>
        <v>0</v>
      </c>
      <c r="J18" s="84"/>
    </row>
    <row r="19" spans="1:10" ht="23.25" customHeight="1" x14ac:dyDescent="0.2">
      <c r="A19" s="188" t="s">
        <v>101</v>
      </c>
      <c r="B19" s="53" t="s">
        <v>27</v>
      </c>
      <c r="C19" s="54"/>
      <c r="D19" s="55"/>
      <c r="E19" s="82"/>
      <c r="F19" s="83"/>
      <c r="G19" s="82"/>
      <c r="H19" s="83"/>
      <c r="I19" s="82">
        <f>SUMIF(F51:F69,A19,I51:I69)</f>
        <v>0</v>
      </c>
      <c r="J19" s="84"/>
    </row>
    <row r="20" spans="1:10" ht="23.25" customHeight="1" x14ac:dyDescent="0.2">
      <c r="A20" s="188" t="s">
        <v>102</v>
      </c>
      <c r="B20" s="53" t="s">
        <v>28</v>
      </c>
      <c r="C20" s="54"/>
      <c r="D20" s="55"/>
      <c r="E20" s="82"/>
      <c r="F20" s="83"/>
      <c r="G20" s="82"/>
      <c r="H20" s="83"/>
      <c r="I20" s="82">
        <f>SUMIF(F51:F69,A20,I51:I69)</f>
        <v>0</v>
      </c>
      <c r="J20" s="84"/>
    </row>
    <row r="21" spans="1:10" ht="23.25" customHeight="1" x14ac:dyDescent="0.2">
      <c r="A21" s="3"/>
      <c r="B21" s="70" t="s">
        <v>29</v>
      </c>
      <c r="C21" s="71"/>
      <c r="D21" s="72"/>
      <c r="E21" s="88"/>
      <c r="F21" s="89"/>
      <c r="G21" s="88"/>
      <c r="H21" s="89"/>
      <c r="I21" s="88">
        <f>SUM(I16:J20)</f>
        <v>0</v>
      </c>
      <c r="J21" s="95"/>
    </row>
    <row r="22" spans="1:10" ht="33" customHeight="1" x14ac:dyDescent="0.2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3">
        <f>ZakladDPHSni*SazbaDPH1/100</f>
        <v>0</v>
      </c>
      <c r="B23" s="53" t="s">
        <v>12</v>
      </c>
      <c r="C23" s="54"/>
      <c r="D23" s="55"/>
      <c r="E23" s="56">
        <v>15</v>
      </c>
      <c r="F23" s="57" t="s">
        <v>0</v>
      </c>
      <c r="G23" s="93">
        <f>ZakladDPHSniVypocet</f>
        <v>0</v>
      </c>
      <c r="H23" s="94"/>
      <c r="I23" s="94"/>
      <c r="J23" s="58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3" t="s">
        <v>13</v>
      </c>
      <c r="C24" s="54"/>
      <c r="D24" s="55"/>
      <c r="E24" s="56">
        <f>SazbaDPH1</f>
        <v>15</v>
      </c>
      <c r="F24" s="57" t="s">
        <v>0</v>
      </c>
      <c r="G24" s="91">
        <f>IF(A24&gt;50, ROUNDUP(A23, 0), ROUNDDOWN(A23, 0))</f>
        <v>0</v>
      </c>
      <c r="H24" s="92"/>
      <c r="I24" s="92"/>
      <c r="J24" s="58" t="str">
        <f t="shared" si="0"/>
        <v>CZK</v>
      </c>
    </row>
    <row r="25" spans="1:10" ht="23.25" customHeight="1" x14ac:dyDescent="0.2">
      <c r="A25" s="3">
        <f>ZakladDPHZakl*SazbaDPH2/100</f>
        <v>0</v>
      </c>
      <c r="B25" s="53" t="s">
        <v>14</v>
      </c>
      <c r="C25" s="54"/>
      <c r="D25" s="55"/>
      <c r="E25" s="56">
        <v>21</v>
      </c>
      <c r="F25" s="57" t="s">
        <v>0</v>
      </c>
      <c r="G25" s="93">
        <f>ZakladDPHZaklVypocet</f>
        <v>0</v>
      </c>
      <c r="H25" s="94"/>
      <c r="I25" s="94"/>
      <c r="J25" s="58" t="str">
        <f t="shared" si="0"/>
        <v>CZK</v>
      </c>
    </row>
    <row r="26" spans="1:10" ht="23.25" customHeight="1" x14ac:dyDescent="0.2">
      <c r="A26" s="3">
        <f>(A25-INT(A25))*100</f>
        <v>0</v>
      </c>
      <c r="B26" s="45" t="s">
        <v>15</v>
      </c>
      <c r="C26" s="21"/>
      <c r="D26" s="17"/>
      <c r="E26" s="40">
        <f>SazbaDPH2</f>
        <v>21</v>
      </c>
      <c r="F26" s="41" t="s">
        <v>0</v>
      </c>
      <c r="G26" s="79">
        <f>IF(A26&gt;50, ROUNDUP(A25, 0), ROUNDDOWN(A25, 0))</f>
        <v>0</v>
      </c>
      <c r="H26" s="80"/>
      <c r="I26" s="80"/>
      <c r="J26" s="52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4" t="s">
        <v>4</v>
      </c>
      <c r="C27" s="19"/>
      <c r="D27" s="22"/>
      <c r="E27" s="19"/>
      <c r="F27" s="20"/>
      <c r="G27" s="81">
        <f>CenaCelkem-(ZakladDPHSni+DPHSni+ZakladDPHZakl+DPHZakl)</f>
        <v>0</v>
      </c>
      <c r="H27" s="81"/>
      <c r="I27" s="81"/>
      <c r="J27" s="59" t="str">
        <f t="shared" si="0"/>
        <v>CZK</v>
      </c>
    </row>
    <row r="28" spans="1:10" ht="27.75" hidden="1" customHeight="1" thickBot="1" x14ac:dyDescent="0.25">
      <c r="A28" s="3"/>
      <c r="B28" s="161" t="s">
        <v>23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1" t="s">
        <v>35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63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43118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 x14ac:dyDescent="0.2">
      <c r="A35" s="3"/>
      <c r="B35" s="3"/>
      <c r="C35" s="4"/>
      <c r="D35" s="90" t="s">
        <v>2</v>
      </c>
      <c r="E35" s="90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8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56</v>
      </c>
      <c r="C39" s="141"/>
      <c r="D39" s="142"/>
      <c r="E39" s="142"/>
      <c r="F39" s="143">
        <f>'SO 100 01 Pol'!AE20+'SO 101 SO 101 Pol'!AE198</f>
        <v>0</v>
      </c>
      <c r="G39" s="144">
        <f>'SO 100 01 Pol'!AF20+'SO 101 SO 101 Pol'!AF198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 x14ac:dyDescent="0.2">
      <c r="A40" s="130">
        <v>2</v>
      </c>
      <c r="B40" s="147" t="s">
        <v>57</v>
      </c>
      <c r="C40" s="148" t="s">
        <v>58</v>
      </c>
      <c r="D40" s="149"/>
      <c r="E40" s="149"/>
      <c r="F40" s="150">
        <f>'SO 100 01 Pol'!AE20</f>
        <v>0</v>
      </c>
      <c r="G40" s="151">
        <f>'SO 100 01 Pol'!AF20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 x14ac:dyDescent="0.2">
      <c r="A41" s="130">
        <v>3</v>
      </c>
      <c r="B41" s="153" t="s">
        <v>59</v>
      </c>
      <c r="C41" s="141" t="s">
        <v>58</v>
      </c>
      <c r="D41" s="142"/>
      <c r="E41" s="142"/>
      <c r="F41" s="154">
        <f>'SO 100 01 Pol'!AE20</f>
        <v>0</v>
      </c>
      <c r="G41" s="145">
        <f>'SO 100 01 Pol'!AF20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customHeight="1" x14ac:dyDescent="0.2">
      <c r="A42" s="130">
        <v>2</v>
      </c>
      <c r="B42" s="147" t="s">
        <v>60</v>
      </c>
      <c r="C42" s="148" t="s">
        <v>61</v>
      </c>
      <c r="D42" s="149"/>
      <c r="E42" s="149"/>
      <c r="F42" s="150">
        <f>'SO 101 SO 101 Pol'!AE198</f>
        <v>0</v>
      </c>
      <c r="G42" s="151">
        <f>'SO 101 SO 101 Pol'!AF198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customHeight="1" x14ac:dyDescent="0.2">
      <c r="A43" s="130">
        <v>3</v>
      </c>
      <c r="B43" s="153" t="s">
        <v>60</v>
      </c>
      <c r="C43" s="141" t="s">
        <v>61</v>
      </c>
      <c r="D43" s="142"/>
      <c r="E43" s="142"/>
      <c r="F43" s="154">
        <f>'SO 101 SO 101 Pol'!AE198</f>
        <v>0</v>
      </c>
      <c r="G43" s="145">
        <f>'SO 101 SO 101 Pol'!AF198</f>
        <v>0</v>
      </c>
      <c r="H43" s="145">
        <f>(F43*SazbaDPH1/100)+(G43*SazbaDPH2/100)</f>
        <v>0</v>
      </c>
      <c r="I43" s="145">
        <f>F43+G43+H43</f>
        <v>0</v>
      </c>
      <c r="J43" s="146" t="str">
        <f>IF(CenaCelkemVypocet=0,"",I43/CenaCelkemVypocet*100)</f>
        <v/>
      </c>
    </row>
    <row r="44" spans="1:10" ht="25.5" customHeight="1" x14ac:dyDescent="0.2">
      <c r="A44" s="130"/>
      <c r="B44" s="155" t="s">
        <v>62</v>
      </c>
      <c r="C44" s="156"/>
      <c r="D44" s="156"/>
      <c r="E44" s="157"/>
      <c r="F44" s="158">
        <f>SUMIF(A39:A43,"=1",F39:F43)</f>
        <v>0</v>
      </c>
      <c r="G44" s="159">
        <f>SUMIF(A39:A43,"=1",G39:G43)</f>
        <v>0</v>
      </c>
      <c r="H44" s="159">
        <f>SUMIF(A39:A43,"=1",H39:H43)</f>
        <v>0</v>
      </c>
      <c r="I44" s="159">
        <f>SUMIF(A39:A43,"=1",I39:I43)</f>
        <v>0</v>
      </c>
      <c r="J44" s="160">
        <f>SUMIF(A39:A43,"=1",J39:J43)</f>
        <v>0</v>
      </c>
    </row>
    <row r="48" spans="1:10" ht="15.75" x14ac:dyDescent="0.25">
      <c r="B48" s="170" t="s">
        <v>64</v>
      </c>
    </row>
    <row r="50" spans="1:10" ht="25.5" customHeight="1" x14ac:dyDescent="0.2">
      <c r="A50" s="171"/>
      <c r="B50" s="174" t="s">
        <v>17</v>
      </c>
      <c r="C50" s="174" t="s">
        <v>5</v>
      </c>
      <c r="D50" s="175"/>
      <c r="E50" s="175"/>
      <c r="F50" s="176" t="s">
        <v>65</v>
      </c>
      <c r="G50" s="176"/>
      <c r="H50" s="176"/>
      <c r="I50" s="176" t="s">
        <v>29</v>
      </c>
      <c r="J50" s="176" t="s">
        <v>0</v>
      </c>
    </row>
    <row r="51" spans="1:10" ht="25.5" customHeight="1" x14ac:dyDescent="0.2">
      <c r="A51" s="172"/>
      <c r="B51" s="177" t="s">
        <v>66</v>
      </c>
      <c r="C51" s="178" t="s">
        <v>67</v>
      </c>
      <c r="D51" s="179"/>
      <c r="E51" s="179"/>
      <c r="F51" s="184" t="s">
        <v>24</v>
      </c>
      <c r="G51" s="185"/>
      <c r="H51" s="185"/>
      <c r="I51" s="185">
        <f>'SO 101 SO 101 Pol'!G8</f>
        <v>0</v>
      </c>
      <c r="J51" s="182" t="str">
        <f>IF(I70=0,"",I51/I70*100)</f>
        <v/>
      </c>
    </row>
    <row r="52" spans="1:10" ht="25.5" customHeight="1" x14ac:dyDescent="0.2">
      <c r="A52" s="172"/>
      <c r="B52" s="177" t="s">
        <v>68</v>
      </c>
      <c r="C52" s="178" t="s">
        <v>69</v>
      </c>
      <c r="D52" s="179"/>
      <c r="E52" s="179"/>
      <c r="F52" s="184" t="s">
        <v>24</v>
      </c>
      <c r="G52" s="185"/>
      <c r="H52" s="185"/>
      <c r="I52" s="185">
        <f>'SO 101 SO 101 Pol'!G27</f>
        <v>0</v>
      </c>
      <c r="J52" s="182" t="str">
        <f>IF(I70=0,"",I52/I70*100)</f>
        <v/>
      </c>
    </row>
    <row r="53" spans="1:10" ht="25.5" customHeight="1" x14ac:dyDescent="0.2">
      <c r="A53" s="172"/>
      <c r="B53" s="177" t="s">
        <v>70</v>
      </c>
      <c r="C53" s="178" t="s">
        <v>71</v>
      </c>
      <c r="D53" s="179"/>
      <c r="E53" s="179"/>
      <c r="F53" s="184" t="s">
        <v>24</v>
      </c>
      <c r="G53" s="185"/>
      <c r="H53" s="185"/>
      <c r="I53" s="185">
        <f>'SO 101 SO 101 Pol'!G35</f>
        <v>0</v>
      </c>
      <c r="J53" s="182" t="str">
        <f>IF(I70=0,"",I53/I70*100)</f>
        <v/>
      </c>
    </row>
    <row r="54" spans="1:10" ht="25.5" customHeight="1" x14ac:dyDescent="0.2">
      <c r="A54" s="172"/>
      <c r="B54" s="177" t="s">
        <v>72</v>
      </c>
      <c r="C54" s="178" t="s">
        <v>73</v>
      </c>
      <c r="D54" s="179"/>
      <c r="E54" s="179"/>
      <c r="F54" s="184" t="s">
        <v>24</v>
      </c>
      <c r="G54" s="185"/>
      <c r="H54" s="185"/>
      <c r="I54" s="185">
        <f>'SO 101 SO 101 Pol'!G50</f>
        <v>0</v>
      </c>
      <c r="J54" s="182" t="str">
        <f>IF(I70=0,"",I54/I70*100)</f>
        <v/>
      </c>
    </row>
    <row r="55" spans="1:10" ht="25.5" customHeight="1" x14ac:dyDescent="0.2">
      <c r="A55" s="172"/>
      <c r="B55" s="177" t="s">
        <v>74</v>
      </c>
      <c r="C55" s="178" t="s">
        <v>75</v>
      </c>
      <c r="D55" s="179"/>
      <c r="E55" s="179"/>
      <c r="F55" s="184" t="s">
        <v>24</v>
      </c>
      <c r="G55" s="185"/>
      <c r="H55" s="185"/>
      <c r="I55" s="185">
        <f>'SO 101 SO 101 Pol'!G56</f>
        <v>0</v>
      </c>
      <c r="J55" s="182" t="str">
        <f>IF(I70=0,"",I55/I70*100)</f>
        <v/>
      </c>
    </row>
    <row r="56" spans="1:10" ht="25.5" customHeight="1" x14ac:dyDescent="0.2">
      <c r="A56" s="172"/>
      <c r="B56" s="177" t="s">
        <v>76</v>
      </c>
      <c r="C56" s="178" t="s">
        <v>77</v>
      </c>
      <c r="D56" s="179"/>
      <c r="E56" s="179"/>
      <c r="F56" s="184" t="s">
        <v>24</v>
      </c>
      <c r="G56" s="185"/>
      <c r="H56" s="185"/>
      <c r="I56" s="185">
        <f>'SO 101 SO 101 Pol'!G77</f>
        <v>0</v>
      </c>
      <c r="J56" s="182" t="str">
        <f>IF(I70=0,"",I56/I70*100)</f>
        <v/>
      </c>
    </row>
    <row r="57" spans="1:10" ht="25.5" customHeight="1" x14ac:dyDescent="0.2">
      <c r="A57" s="172"/>
      <c r="B57" s="177" t="s">
        <v>78</v>
      </c>
      <c r="C57" s="178" t="s">
        <v>79</v>
      </c>
      <c r="D57" s="179"/>
      <c r="E57" s="179"/>
      <c r="F57" s="184" t="s">
        <v>24</v>
      </c>
      <c r="G57" s="185"/>
      <c r="H57" s="185"/>
      <c r="I57" s="185">
        <f>'SO 101 SO 101 Pol'!G92</f>
        <v>0</v>
      </c>
      <c r="J57" s="182" t="str">
        <f>IF(I70=0,"",I57/I70*100)</f>
        <v/>
      </c>
    </row>
    <row r="58" spans="1:10" ht="25.5" customHeight="1" x14ac:dyDescent="0.2">
      <c r="A58" s="172"/>
      <c r="B58" s="177" t="s">
        <v>80</v>
      </c>
      <c r="C58" s="178" t="s">
        <v>81</v>
      </c>
      <c r="D58" s="179"/>
      <c r="E58" s="179"/>
      <c r="F58" s="184" t="s">
        <v>24</v>
      </c>
      <c r="G58" s="185"/>
      <c r="H58" s="185"/>
      <c r="I58" s="185">
        <f>'SO 101 SO 101 Pol'!G100</f>
        <v>0</v>
      </c>
      <c r="J58" s="182" t="str">
        <f>IF(I70=0,"",I58/I70*100)</f>
        <v/>
      </c>
    </row>
    <row r="59" spans="1:10" ht="25.5" customHeight="1" x14ac:dyDescent="0.2">
      <c r="A59" s="172"/>
      <c r="B59" s="177" t="s">
        <v>82</v>
      </c>
      <c r="C59" s="178" t="s">
        <v>83</v>
      </c>
      <c r="D59" s="179"/>
      <c r="E59" s="179"/>
      <c r="F59" s="184" t="s">
        <v>24</v>
      </c>
      <c r="G59" s="185"/>
      <c r="H59" s="185"/>
      <c r="I59" s="185">
        <f>'SO 101 SO 101 Pol'!G107</f>
        <v>0</v>
      </c>
      <c r="J59" s="182" t="str">
        <f>IF(I70=0,"",I59/I70*100)</f>
        <v/>
      </c>
    </row>
    <row r="60" spans="1:10" ht="25.5" customHeight="1" x14ac:dyDescent="0.2">
      <c r="A60" s="172"/>
      <c r="B60" s="177" t="s">
        <v>84</v>
      </c>
      <c r="C60" s="178" t="s">
        <v>85</v>
      </c>
      <c r="D60" s="179"/>
      <c r="E60" s="179"/>
      <c r="F60" s="184" t="s">
        <v>24</v>
      </c>
      <c r="G60" s="185"/>
      <c r="H60" s="185"/>
      <c r="I60" s="185">
        <f>'SO 101 SO 101 Pol'!G129</f>
        <v>0</v>
      </c>
      <c r="J60" s="182" t="str">
        <f>IF(I70=0,"",I60/I70*100)</f>
        <v/>
      </c>
    </row>
    <row r="61" spans="1:10" ht="25.5" customHeight="1" x14ac:dyDescent="0.2">
      <c r="A61" s="172"/>
      <c r="B61" s="177" t="s">
        <v>86</v>
      </c>
      <c r="C61" s="178" t="s">
        <v>87</v>
      </c>
      <c r="D61" s="179"/>
      <c r="E61" s="179"/>
      <c r="F61" s="184" t="s">
        <v>24</v>
      </c>
      <c r="G61" s="185"/>
      <c r="H61" s="185"/>
      <c r="I61" s="185">
        <f>'SO 101 SO 101 Pol'!G141</f>
        <v>0</v>
      </c>
      <c r="J61" s="182" t="str">
        <f>IF(I70=0,"",I61/I70*100)</f>
        <v/>
      </c>
    </row>
    <row r="62" spans="1:10" ht="25.5" customHeight="1" x14ac:dyDescent="0.2">
      <c r="A62" s="172"/>
      <c r="B62" s="177" t="s">
        <v>88</v>
      </c>
      <c r="C62" s="178" t="s">
        <v>89</v>
      </c>
      <c r="D62" s="179"/>
      <c r="E62" s="179"/>
      <c r="F62" s="184" t="s">
        <v>24</v>
      </c>
      <c r="G62" s="185"/>
      <c r="H62" s="185"/>
      <c r="I62" s="185">
        <f>'SO 101 SO 101 Pol'!G151</f>
        <v>0</v>
      </c>
      <c r="J62" s="182" t="str">
        <f>IF(I70=0,"",I62/I70*100)</f>
        <v/>
      </c>
    </row>
    <row r="63" spans="1:10" ht="25.5" customHeight="1" x14ac:dyDescent="0.2">
      <c r="A63" s="172"/>
      <c r="B63" s="177" t="s">
        <v>90</v>
      </c>
      <c r="C63" s="178" t="s">
        <v>91</v>
      </c>
      <c r="D63" s="179"/>
      <c r="E63" s="179"/>
      <c r="F63" s="184" t="s">
        <v>24</v>
      </c>
      <c r="G63" s="185"/>
      <c r="H63" s="185"/>
      <c r="I63" s="185">
        <f>'SO 101 SO 101 Pol'!G165</f>
        <v>0</v>
      </c>
      <c r="J63" s="182" t="str">
        <f>IF(I70=0,"",I63/I70*100)</f>
        <v/>
      </c>
    </row>
    <row r="64" spans="1:10" ht="25.5" customHeight="1" x14ac:dyDescent="0.2">
      <c r="A64" s="172"/>
      <c r="B64" s="177" t="s">
        <v>92</v>
      </c>
      <c r="C64" s="178" t="s">
        <v>93</v>
      </c>
      <c r="D64" s="179"/>
      <c r="E64" s="179"/>
      <c r="F64" s="184" t="s">
        <v>24</v>
      </c>
      <c r="G64" s="185"/>
      <c r="H64" s="185"/>
      <c r="I64" s="185">
        <f>'SO 101 SO 101 Pol'!G171</f>
        <v>0</v>
      </c>
      <c r="J64" s="182" t="str">
        <f>IF(I70=0,"",I64/I70*100)</f>
        <v/>
      </c>
    </row>
    <row r="65" spans="1:10" ht="25.5" customHeight="1" x14ac:dyDescent="0.2">
      <c r="A65" s="172"/>
      <c r="B65" s="177" t="s">
        <v>94</v>
      </c>
      <c r="C65" s="178" t="s">
        <v>95</v>
      </c>
      <c r="D65" s="179"/>
      <c r="E65" s="179"/>
      <c r="F65" s="184" t="s">
        <v>24</v>
      </c>
      <c r="G65" s="185"/>
      <c r="H65" s="185"/>
      <c r="I65" s="185">
        <f>'SO 101 SO 101 Pol'!G184</f>
        <v>0</v>
      </c>
      <c r="J65" s="182" t="str">
        <f>IF(I70=0,"",I65/I70*100)</f>
        <v/>
      </c>
    </row>
    <row r="66" spans="1:10" ht="25.5" customHeight="1" x14ac:dyDescent="0.2">
      <c r="A66" s="172"/>
      <c r="B66" s="177" t="s">
        <v>96</v>
      </c>
      <c r="C66" s="178" t="s">
        <v>97</v>
      </c>
      <c r="D66" s="179"/>
      <c r="E66" s="179"/>
      <c r="F66" s="184" t="s">
        <v>24</v>
      </c>
      <c r="G66" s="185"/>
      <c r="H66" s="185"/>
      <c r="I66" s="185">
        <f>'SO 101 SO 101 Pol'!G186</f>
        <v>0</v>
      </c>
      <c r="J66" s="182" t="str">
        <f>IF(I70=0,"",I66/I70*100)</f>
        <v/>
      </c>
    </row>
    <row r="67" spans="1:10" ht="25.5" customHeight="1" x14ac:dyDescent="0.2">
      <c r="A67" s="172"/>
      <c r="B67" s="177" t="s">
        <v>98</v>
      </c>
      <c r="C67" s="178" t="s">
        <v>99</v>
      </c>
      <c r="D67" s="179"/>
      <c r="E67" s="179"/>
      <c r="F67" s="184" t="s">
        <v>100</v>
      </c>
      <c r="G67" s="185"/>
      <c r="H67" s="185"/>
      <c r="I67" s="185">
        <f>'SO 101 SO 101 Pol'!G190</f>
        <v>0</v>
      </c>
      <c r="J67" s="182" t="str">
        <f>IF(I70=0,"",I67/I70*100)</f>
        <v/>
      </c>
    </row>
    <row r="68" spans="1:10" ht="25.5" customHeight="1" x14ac:dyDescent="0.2">
      <c r="A68" s="172"/>
      <c r="B68" s="177" t="s">
        <v>101</v>
      </c>
      <c r="C68" s="178" t="s">
        <v>27</v>
      </c>
      <c r="D68" s="179"/>
      <c r="E68" s="179"/>
      <c r="F68" s="184" t="s">
        <v>101</v>
      </c>
      <c r="G68" s="185"/>
      <c r="H68" s="185"/>
      <c r="I68" s="185">
        <f>'SO 100 01 Pol'!G8</f>
        <v>0</v>
      </c>
      <c r="J68" s="182" t="str">
        <f>IF(I70=0,"",I68/I70*100)</f>
        <v/>
      </c>
    </row>
    <row r="69" spans="1:10" ht="25.5" customHeight="1" x14ac:dyDescent="0.2">
      <c r="A69" s="172"/>
      <c r="B69" s="177" t="s">
        <v>102</v>
      </c>
      <c r="C69" s="178" t="s">
        <v>28</v>
      </c>
      <c r="D69" s="179"/>
      <c r="E69" s="179"/>
      <c r="F69" s="184" t="s">
        <v>102</v>
      </c>
      <c r="G69" s="185"/>
      <c r="H69" s="185"/>
      <c r="I69" s="185">
        <f>'SO 100 01 Pol'!G14</f>
        <v>0</v>
      </c>
      <c r="J69" s="182" t="str">
        <f>IF(I70=0,"",I69/I70*100)</f>
        <v/>
      </c>
    </row>
    <row r="70" spans="1:10" ht="25.5" customHeight="1" x14ac:dyDescent="0.2">
      <c r="A70" s="173"/>
      <c r="B70" s="180" t="s">
        <v>1</v>
      </c>
      <c r="C70" s="180"/>
      <c r="D70" s="181"/>
      <c r="E70" s="181"/>
      <c r="F70" s="186"/>
      <c r="G70" s="187"/>
      <c r="H70" s="187"/>
      <c r="I70" s="187">
        <f>SUM(I51:I69)</f>
        <v>0</v>
      </c>
      <c r="J70" s="183">
        <f>SUM(J51:J69)</f>
        <v>0</v>
      </c>
    </row>
    <row r="71" spans="1:10" x14ac:dyDescent="0.2">
      <c r="F71" s="128"/>
      <c r="G71" s="127"/>
      <c r="H71" s="128"/>
      <c r="I71" s="127"/>
      <c r="J71" s="129"/>
    </row>
    <row r="72" spans="1:10" x14ac:dyDescent="0.2">
      <c r="F72" s="128"/>
      <c r="G72" s="127"/>
      <c r="H72" s="128"/>
      <c r="I72" s="127"/>
      <c r="J72" s="129"/>
    </row>
    <row r="73" spans="1:10" x14ac:dyDescent="0.2">
      <c r="F73" s="128"/>
      <c r="G73" s="127"/>
      <c r="H73" s="128"/>
      <c r="I73" s="127"/>
      <c r="J73" s="129"/>
    </row>
  </sheetData>
  <sheetProtection algorithmName="SHA-512" hashValue="+y7Hr4UHd8nHqPJh76v3imrF/Pq2M5vCXmgitr8n7M2ZkL3bz6DQ+HriCmf0KN5WAraH4ol1BmhqwP/ATTddbQ==" saltValue="s18VPghE8XY6IL1ex8pyM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4" t="s">
        <v>7</v>
      </c>
      <c r="B2" s="73"/>
      <c r="C2" s="98"/>
      <c r="D2" s="98"/>
      <c r="E2" s="98"/>
      <c r="F2" s="98"/>
      <c r="G2" s="99"/>
    </row>
    <row r="3" spans="1:7" ht="24.95" customHeight="1" x14ac:dyDescent="0.2">
      <c r="A3" s="74" t="s">
        <v>8</v>
      </c>
      <c r="B3" s="73"/>
      <c r="C3" s="98"/>
      <c r="D3" s="98"/>
      <c r="E3" s="98"/>
      <c r="F3" s="98"/>
      <c r="G3" s="99"/>
    </row>
    <row r="4" spans="1:7" ht="24.95" customHeight="1" x14ac:dyDescent="0.2">
      <c r="A4" s="74" t="s">
        <v>9</v>
      </c>
      <c r="B4" s="73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sheetProtection algorithmName="SHA-512" hashValue="iID2hD/B5AIlAPxbnJi2LwXVoh+a5PvyWE+Noen3lTDV52aRa+G8C73i1hdPigyxTFpnWlDSopW1B9cK7MPycg==" saltValue="MDMOTII8HkUJX5iE9koDe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0" t="s">
        <v>103</v>
      </c>
      <c r="B1" s="190"/>
      <c r="C1" s="190"/>
      <c r="D1" s="190"/>
      <c r="E1" s="190"/>
      <c r="F1" s="190"/>
      <c r="G1" s="190"/>
      <c r="AG1" t="s">
        <v>104</v>
      </c>
    </row>
    <row r="2" spans="1:60" ht="24.95" customHeight="1" x14ac:dyDescent="0.2">
      <c r="A2" s="191" t="s">
        <v>7</v>
      </c>
      <c r="B2" s="73" t="s">
        <v>43</v>
      </c>
      <c r="C2" s="194" t="s">
        <v>44</v>
      </c>
      <c r="D2" s="192"/>
      <c r="E2" s="192"/>
      <c r="F2" s="192"/>
      <c r="G2" s="193"/>
      <c r="AG2" t="s">
        <v>105</v>
      </c>
    </row>
    <row r="3" spans="1:60" ht="24.95" customHeight="1" x14ac:dyDescent="0.2">
      <c r="A3" s="191" t="s">
        <v>8</v>
      </c>
      <c r="B3" s="73" t="s">
        <v>57</v>
      </c>
      <c r="C3" s="194" t="s">
        <v>58</v>
      </c>
      <c r="D3" s="192"/>
      <c r="E3" s="192"/>
      <c r="F3" s="192"/>
      <c r="G3" s="193"/>
      <c r="AC3" s="126" t="s">
        <v>105</v>
      </c>
      <c r="AG3" t="s">
        <v>106</v>
      </c>
    </row>
    <row r="4" spans="1:60" ht="24.95" customHeight="1" x14ac:dyDescent="0.2">
      <c r="A4" s="195" t="s">
        <v>9</v>
      </c>
      <c r="B4" s="196" t="s">
        <v>59</v>
      </c>
      <c r="C4" s="197" t="s">
        <v>58</v>
      </c>
      <c r="D4" s="198"/>
      <c r="E4" s="198"/>
      <c r="F4" s="198"/>
      <c r="G4" s="199"/>
      <c r="AG4" t="s">
        <v>107</v>
      </c>
    </row>
    <row r="5" spans="1:60" x14ac:dyDescent="0.2">
      <c r="D5" s="189"/>
    </row>
    <row r="6" spans="1:60" ht="38.25" x14ac:dyDescent="0.2">
      <c r="A6" s="201" t="s">
        <v>108</v>
      </c>
      <c r="B6" s="203" t="s">
        <v>109</v>
      </c>
      <c r="C6" s="203" t="s">
        <v>110</v>
      </c>
      <c r="D6" s="202" t="s">
        <v>111</v>
      </c>
      <c r="E6" s="201" t="s">
        <v>112</v>
      </c>
      <c r="F6" s="200" t="s">
        <v>113</v>
      </c>
      <c r="G6" s="201" t="s">
        <v>29</v>
      </c>
      <c r="H6" s="204" t="s">
        <v>30</v>
      </c>
      <c r="I6" s="204" t="s">
        <v>114</v>
      </c>
      <c r="J6" s="204" t="s">
        <v>31</v>
      </c>
      <c r="K6" s="204" t="s">
        <v>115</v>
      </c>
      <c r="L6" s="204" t="s">
        <v>116</v>
      </c>
      <c r="M6" s="204" t="s">
        <v>117</v>
      </c>
      <c r="N6" s="204" t="s">
        <v>118</v>
      </c>
      <c r="O6" s="204" t="s">
        <v>119</v>
      </c>
      <c r="P6" s="204" t="s">
        <v>120</v>
      </c>
      <c r="Q6" s="204" t="s">
        <v>121</v>
      </c>
      <c r="R6" s="204" t="s">
        <v>122</v>
      </c>
      <c r="S6" s="204" t="s">
        <v>123</v>
      </c>
      <c r="T6" s="204" t="s">
        <v>124</v>
      </c>
      <c r="U6" s="204" t="s">
        <v>125</v>
      </c>
      <c r="V6" s="204" t="s">
        <v>126</v>
      </c>
      <c r="W6" s="204" t="s">
        <v>127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16" t="s">
        <v>128</v>
      </c>
      <c r="B8" s="217" t="s">
        <v>101</v>
      </c>
      <c r="C8" s="233" t="s">
        <v>27</v>
      </c>
      <c r="D8" s="218"/>
      <c r="E8" s="219"/>
      <c r="F8" s="220"/>
      <c r="G8" s="220">
        <f>SUMIF(AG9:AG13,"&lt;&gt;NOR",G9:G13)</f>
        <v>0</v>
      </c>
      <c r="H8" s="220"/>
      <c r="I8" s="220">
        <f>SUM(I9:I13)</f>
        <v>0</v>
      </c>
      <c r="J8" s="220"/>
      <c r="K8" s="220">
        <f>SUM(K9:K13)</f>
        <v>0</v>
      </c>
      <c r="L8" s="220"/>
      <c r="M8" s="220">
        <f>SUM(M9:M13)</f>
        <v>0</v>
      </c>
      <c r="N8" s="220"/>
      <c r="O8" s="220">
        <f>SUM(O9:O13)</f>
        <v>0</v>
      </c>
      <c r="P8" s="220"/>
      <c r="Q8" s="220">
        <f>SUM(Q9:Q13)</f>
        <v>0</v>
      </c>
      <c r="R8" s="220"/>
      <c r="S8" s="220"/>
      <c r="T8" s="221"/>
      <c r="U8" s="215"/>
      <c r="V8" s="215">
        <f>SUM(V9:V13)</f>
        <v>0</v>
      </c>
      <c r="W8" s="215"/>
      <c r="AG8" t="s">
        <v>129</v>
      </c>
    </row>
    <row r="9" spans="1:60" outlineLevel="1" x14ac:dyDescent="0.2">
      <c r="A9" s="222">
        <v>1</v>
      </c>
      <c r="B9" s="223" t="s">
        <v>130</v>
      </c>
      <c r="C9" s="234" t="s">
        <v>131</v>
      </c>
      <c r="D9" s="224" t="s">
        <v>132</v>
      </c>
      <c r="E9" s="225">
        <v>1</v>
      </c>
      <c r="F9" s="226"/>
      <c r="G9" s="227">
        <f>ROUND(E9*F9,2)</f>
        <v>0</v>
      </c>
      <c r="H9" s="226"/>
      <c r="I9" s="227">
        <f>ROUND(E9*H9,2)</f>
        <v>0</v>
      </c>
      <c r="J9" s="226"/>
      <c r="K9" s="227">
        <f>ROUND(E9*J9,2)</f>
        <v>0</v>
      </c>
      <c r="L9" s="227">
        <v>21</v>
      </c>
      <c r="M9" s="227">
        <f>G9*(1+L9/100)</f>
        <v>0</v>
      </c>
      <c r="N9" s="227">
        <v>0</v>
      </c>
      <c r="O9" s="227">
        <f>ROUND(E9*N9,2)</f>
        <v>0</v>
      </c>
      <c r="P9" s="227">
        <v>0</v>
      </c>
      <c r="Q9" s="227">
        <f>ROUND(E9*P9,2)</f>
        <v>0</v>
      </c>
      <c r="R9" s="227"/>
      <c r="S9" s="227" t="s">
        <v>133</v>
      </c>
      <c r="T9" s="228" t="s">
        <v>134</v>
      </c>
      <c r="U9" s="214">
        <v>0</v>
      </c>
      <c r="V9" s="214">
        <f>ROUND(E9*U9,2)</f>
        <v>0</v>
      </c>
      <c r="W9" s="21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135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12"/>
      <c r="B10" s="213"/>
      <c r="C10" s="235" t="s">
        <v>148</v>
      </c>
      <c r="D10" s="229"/>
      <c r="E10" s="229"/>
      <c r="F10" s="229"/>
      <c r="G10" s="229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136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12"/>
      <c r="B11" s="213"/>
      <c r="C11" s="236" t="s">
        <v>137</v>
      </c>
      <c r="D11" s="230"/>
      <c r="E11" s="230"/>
      <c r="F11" s="230"/>
      <c r="G11" s="230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136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22">
        <v>2</v>
      </c>
      <c r="B12" s="223" t="s">
        <v>138</v>
      </c>
      <c r="C12" s="234" t="s">
        <v>139</v>
      </c>
      <c r="D12" s="224" t="s">
        <v>132</v>
      </c>
      <c r="E12" s="225">
        <v>1</v>
      </c>
      <c r="F12" s="226"/>
      <c r="G12" s="227">
        <f>ROUND(E12*F12,2)</f>
        <v>0</v>
      </c>
      <c r="H12" s="226"/>
      <c r="I12" s="227">
        <f>ROUND(E12*H12,2)</f>
        <v>0</v>
      </c>
      <c r="J12" s="226"/>
      <c r="K12" s="227">
        <f>ROUND(E12*J12,2)</f>
        <v>0</v>
      </c>
      <c r="L12" s="227">
        <v>21</v>
      </c>
      <c r="M12" s="227">
        <f>G12*(1+L12/100)</f>
        <v>0</v>
      </c>
      <c r="N12" s="227">
        <v>0</v>
      </c>
      <c r="O12" s="227">
        <f>ROUND(E12*N12,2)</f>
        <v>0</v>
      </c>
      <c r="P12" s="227">
        <v>0</v>
      </c>
      <c r="Q12" s="227">
        <f>ROUND(E12*P12,2)</f>
        <v>0</v>
      </c>
      <c r="R12" s="227"/>
      <c r="S12" s="227" t="s">
        <v>133</v>
      </c>
      <c r="T12" s="228" t="s">
        <v>134</v>
      </c>
      <c r="U12" s="214">
        <v>0</v>
      </c>
      <c r="V12" s="214">
        <f>ROUND(E12*U12,2)</f>
        <v>0</v>
      </c>
      <c r="W12" s="21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135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12"/>
      <c r="B13" s="213"/>
      <c r="C13" s="235" t="s">
        <v>140</v>
      </c>
      <c r="D13" s="229"/>
      <c r="E13" s="229"/>
      <c r="F13" s="229"/>
      <c r="G13" s="229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136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x14ac:dyDescent="0.2">
      <c r="A14" s="216" t="s">
        <v>128</v>
      </c>
      <c r="B14" s="217" t="s">
        <v>102</v>
      </c>
      <c r="C14" s="233" t="s">
        <v>28</v>
      </c>
      <c r="D14" s="218"/>
      <c r="E14" s="219"/>
      <c r="F14" s="220"/>
      <c r="G14" s="220">
        <f>SUMIF(AG15:AG18,"&lt;&gt;NOR",G15:G18)</f>
        <v>0</v>
      </c>
      <c r="H14" s="220"/>
      <c r="I14" s="220">
        <f>SUM(I15:I18)</f>
        <v>0</v>
      </c>
      <c r="J14" s="220"/>
      <c r="K14" s="220">
        <f>SUM(K15:K18)</f>
        <v>0</v>
      </c>
      <c r="L14" s="220"/>
      <c r="M14" s="220">
        <f>SUM(M15:M18)</f>
        <v>0</v>
      </c>
      <c r="N14" s="220"/>
      <c r="O14" s="220">
        <f>SUM(O15:O18)</f>
        <v>0</v>
      </c>
      <c r="P14" s="220"/>
      <c r="Q14" s="220">
        <f>SUM(Q15:Q18)</f>
        <v>0</v>
      </c>
      <c r="R14" s="220"/>
      <c r="S14" s="220"/>
      <c r="T14" s="221"/>
      <c r="U14" s="215"/>
      <c r="V14" s="215">
        <f>SUM(V15:V18)</f>
        <v>0</v>
      </c>
      <c r="W14" s="215"/>
      <c r="AG14" t="s">
        <v>129</v>
      </c>
    </row>
    <row r="15" spans="1:60" outlineLevel="1" x14ac:dyDescent="0.2">
      <c r="A15" s="222">
        <v>3</v>
      </c>
      <c r="B15" s="223" t="s">
        <v>141</v>
      </c>
      <c r="C15" s="234" t="s">
        <v>142</v>
      </c>
      <c r="D15" s="224" t="s">
        <v>132</v>
      </c>
      <c r="E15" s="225">
        <v>1</v>
      </c>
      <c r="F15" s="226"/>
      <c r="G15" s="227">
        <f>ROUND(E15*F15,2)</f>
        <v>0</v>
      </c>
      <c r="H15" s="226"/>
      <c r="I15" s="227">
        <f>ROUND(E15*H15,2)</f>
        <v>0</v>
      </c>
      <c r="J15" s="226"/>
      <c r="K15" s="227">
        <f>ROUND(E15*J15,2)</f>
        <v>0</v>
      </c>
      <c r="L15" s="227">
        <v>21</v>
      </c>
      <c r="M15" s="227">
        <f>G15*(1+L15/100)</f>
        <v>0</v>
      </c>
      <c r="N15" s="227">
        <v>0</v>
      </c>
      <c r="O15" s="227">
        <f>ROUND(E15*N15,2)</f>
        <v>0</v>
      </c>
      <c r="P15" s="227">
        <v>0</v>
      </c>
      <c r="Q15" s="227">
        <f>ROUND(E15*P15,2)</f>
        <v>0</v>
      </c>
      <c r="R15" s="227"/>
      <c r="S15" s="227" t="s">
        <v>133</v>
      </c>
      <c r="T15" s="228" t="s">
        <v>134</v>
      </c>
      <c r="U15" s="214">
        <v>0</v>
      </c>
      <c r="V15" s="214">
        <f>ROUND(E15*U15,2)</f>
        <v>0</v>
      </c>
      <c r="W15" s="21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135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ht="33.75" outlineLevel="1" x14ac:dyDescent="0.2">
      <c r="A16" s="212"/>
      <c r="B16" s="213"/>
      <c r="C16" s="235" t="s">
        <v>143</v>
      </c>
      <c r="D16" s="229"/>
      <c r="E16" s="229"/>
      <c r="F16" s="229"/>
      <c r="G16" s="229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136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31" t="str">
        <f>C16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22">
        <v>4</v>
      </c>
      <c r="B17" s="223" t="s">
        <v>144</v>
      </c>
      <c r="C17" s="234" t="s">
        <v>145</v>
      </c>
      <c r="D17" s="224" t="s">
        <v>132</v>
      </c>
      <c r="E17" s="225">
        <v>1</v>
      </c>
      <c r="F17" s="226"/>
      <c r="G17" s="227">
        <f>ROUND(E17*F17,2)</f>
        <v>0</v>
      </c>
      <c r="H17" s="226"/>
      <c r="I17" s="227">
        <f>ROUND(E17*H17,2)</f>
        <v>0</v>
      </c>
      <c r="J17" s="226"/>
      <c r="K17" s="227">
        <f>ROUND(E17*J17,2)</f>
        <v>0</v>
      </c>
      <c r="L17" s="227">
        <v>21</v>
      </c>
      <c r="M17" s="227">
        <f>G17*(1+L17/100)</f>
        <v>0</v>
      </c>
      <c r="N17" s="227">
        <v>0</v>
      </c>
      <c r="O17" s="227">
        <f>ROUND(E17*N17,2)</f>
        <v>0</v>
      </c>
      <c r="P17" s="227">
        <v>0</v>
      </c>
      <c r="Q17" s="227">
        <f>ROUND(E17*P17,2)</f>
        <v>0</v>
      </c>
      <c r="R17" s="227"/>
      <c r="S17" s="227" t="s">
        <v>133</v>
      </c>
      <c r="T17" s="228" t="s">
        <v>134</v>
      </c>
      <c r="U17" s="214">
        <v>0</v>
      </c>
      <c r="V17" s="214">
        <f>ROUND(E17*U17,2)</f>
        <v>0</v>
      </c>
      <c r="W17" s="21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135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12"/>
      <c r="B18" s="213"/>
      <c r="C18" s="235" t="s">
        <v>146</v>
      </c>
      <c r="D18" s="229"/>
      <c r="E18" s="229"/>
      <c r="F18" s="229"/>
      <c r="G18" s="229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136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x14ac:dyDescent="0.2">
      <c r="A19" s="5"/>
      <c r="B19" s="6"/>
      <c r="C19" s="237"/>
      <c r="D19" s="8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AE19">
        <v>15</v>
      </c>
      <c r="AF19">
        <v>21</v>
      </c>
    </row>
    <row r="20" spans="1:60" x14ac:dyDescent="0.2">
      <c r="A20" s="208"/>
      <c r="B20" s="209" t="s">
        <v>29</v>
      </c>
      <c r="C20" s="238"/>
      <c r="D20" s="210"/>
      <c r="E20" s="211"/>
      <c r="F20" s="211"/>
      <c r="G20" s="232">
        <f>G8+G14</f>
        <v>0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f>SUMIF(L7:L18,AE19,G7:G18)</f>
        <v>0</v>
      </c>
      <c r="AF20">
        <f>SUMIF(L7:L18,AF19,G7:G18)</f>
        <v>0</v>
      </c>
      <c r="AG20" t="s">
        <v>147</v>
      </c>
    </row>
    <row r="21" spans="1:60" x14ac:dyDescent="0.2">
      <c r="C21" s="239"/>
      <c r="D21" s="189"/>
      <c r="AG21" t="s">
        <v>149</v>
      </c>
    </row>
    <row r="22" spans="1:60" x14ac:dyDescent="0.2">
      <c r="D22" s="189"/>
    </row>
    <row r="23" spans="1:60" x14ac:dyDescent="0.2">
      <c r="D23" s="189"/>
    </row>
    <row r="24" spans="1:60" x14ac:dyDescent="0.2">
      <c r="D24" s="189"/>
    </row>
    <row r="25" spans="1:60" x14ac:dyDescent="0.2">
      <c r="D25" s="189"/>
    </row>
    <row r="26" spans="1:60" x14ac:dyDescent="0.2">
      <c r="D26" s="189"/>
    </row>
    <row r="27" spans="1:60" x14ac:dyDescent="0.2">
      <c r="D27" s="189"/>
    </row>
    <row r="28" spans="1:60" x14ac:dyDescent="0.2">
      <c r="D28" s="189"/>
    </row>
    <row r="29" spans="1:60" x14ac:dyDescent="0.2">
      <c r="D29" s="189"/>
    </row>
    <row r="30" spans="1:60" x14ac:dyDescent="0.2">
      <c r="D30" s="189"/>
    </row>
    <row r="31" spans="1:60" x14ac:dyDescent="0.2">
      <c r="D31" s="189"/>
    </row>
    <row r="32" spans="1:60" x14ac:dyDescent="0.2">
      <c r="D32" s="189"/>
    </row>
    <row r="33" spans="4:4" x14ac:dyDescent="0.2">
      <c r="D33" s="189"/>
    </row>
    <row r="34" spans="4:4" x14ac:dyDescent="0.2">
      <c r="D34" s="189"/>
    </row>
    <row r="35" spans="4:4" x14ac:dyDescent="0.2">
      <c r="D35" s="189"/>
    </row>
    <row r="36" spans="4:4" x14ac:dyDescent="0.2">
      <c r="D36" s="189"/>
    </row>
    <row r="37" spans="4:4" x14ac:dyDescent="0.2">
      <c r="D37" s="189"/>
    </row>
    <row r="38" spans="4:4" x14ac:dyDescent="0.2">
      <c r="D38" s="189"/>
    </row>
    <row r="39" spans="4:4" x14ac:dyDescent="0.2">
      <c r="D39" s="189"/>
    </row>
    <row r="40" spans="4:4" x14ac:dyDescent="0.2">
      <c r="D40" s="189"/>
    </row>
    <row r="41" spans="4:4" x14ac:dyDescent="0.2">
      <c r="D41" s="189"/>
    </row>
    <row r="42" spans="4:4" x14ac:dyDescent="0.2">
      <c r="D42" s="189"/>
    </row>
    <row r="43" spans="4:4" x14ac:dyDescent="0.2">
      <c r="D43" s="189"/>
    </row>
    <row r="44" spans="4:4" x14ac:dyDescent="0.2">
      <c r="D44" s="189"/>
    </row>
    <row r="45" spans="4:4" x14ac:dyDescent="0.2">
      <c r="D45" s="189"/>
    </row>
    <row r="46" spans="4:4" x14ac:dyDescent="0.2">
      <c r="D46" s="189"/>
    </row>
    <row r="47" spans="4:4" x14ac:dyDescent="0.2">
      <c r="D47" s="189"/>
    </row>
    <row r="48" spans="4:4" x14ac:dyDescent="0.2">
      <c r="D48" s="189"/>
    </row>
    <row r="49" spans="4:4" x14ac:dyDescent="0.2">
      <c r="D49" s="189"/>
    </row>
    <row r="50" spans="4:4" x14ac:dyDescent="0.2">
      <c r="D50" s="189"/>
    </row>
    <row r="51" spans="4:4" x14ac:dyDescent="0.2">
      <c r="D51" s="189"/>
    </row>
    <row r="52" spans="4:4" x14ac:dyDescent="0.2">
      <c r="D52" s="189"/>
    </row>
    <row r="53" spans="4:4" x14ac:dyDescent="0.2">
      <c r="D53" s="189"/>
    </row>
    <row r="54" spans="4:4" x14ac:dyDescent="0.2">
      <c r="D54" s="189"/>
    </row>
    <row r="55" spans="4:4" x14ac:dyDescent="0.2">
      <c r="D55" s="189"/>
    </row>
    <row r="56" spans="4:4" x14ac:dyDescent="0.2">
      <c r="D56" s="189"/>
    </row>
    <row r="57" spans="4:4" x14ac:dyDescent="0.2">
      <c r="D57" s="189"/>
    </row>
    <row r="58" spans="4:4" x14ac:dyDescent="0.2">
      <c r="D58" s="189"/>
    </row>
    <row r="59" spans="4:4" x14ac:dyDescent="0.2">
      <c r="D59" s="189"/>
    </row>
    <row r="60" spans="4:4" x14ac:dyDescent="0.2">
      <c r="D60" s="189"/>
    </row>
    <row r="61" spans="4:4" x14ac:dyDescent="0.2">
      <c r="D61" s="189"/>
    </row>
    <row r="62" spans="4:4" x14ac:dyDescent="0.2">
      <c r="D62" s="189"/>
    </row>
    <row r="63" spans="4:4" x14ac:dyDescent="0.2">
      <c r="D63" s="189"/>
    </row>
    <row r="64" spans="4:4" x14ac:dyDescent="0.2">
      <c r="D64" s="189"/>
    </row>
    <row r="65" spans="4:4" x14ac:dyDescent="0.2">
      <c r="D65" s="189"/>
    </row>
    <row r="66" spans="4:4" x14ac:dyDescent="0.2">
      <c r="D66" s="189"/>
    </row>
    <row r="67" spans="4:4" x14ac:dyDescent="0.2">
      <c r="D67" s="189"/>
    </row>
    <row r="68" spans="4:4" x14ac:dyDescent="0.2">
      <c r="D68" s="189"/>
    </row>
    <row r="69" spans="4:4" x14ac:dyDescent="0.2">
      <c r="D69" s="189"/>
    </row>
    <row r="70" spans="4:4" x14ac:dyDescent="0.2">
      <c r="D70" s="189"/>
    </row>
    <row r="71" spans="4:4" x14ac:dyDescent="0.2">
      <c r="D71" s="189"/>
    </row>
    <row r="72" spans="4:4" x14ac:dyDescent="0.2">
      <c r="D72" s="189"/>
    </row>
    <row r="73" spans="4:4" x14ac:dyDescent="0.2">
      <c r="D73" s="189"/>
    </row>
    <row r="74" spans="4:4" x14ac:dyDescent="0.2">
      <c r="D74" s="189"/>
    </row>
    <row r="75" spans="4:4" x14ac:dyDescent="0.2">
      <c r="D75" s="189"/>
    </row>
    <row r="76" spans="4:4" x14ac:dyDescent="0.2">
      <c r="D76" s="189"/>
    </row>
    <row r="77" spans="4:4" x14ac:dyDescent="0.2">
      <c r="D77" s="189"/>
    </row>
    <row r="78" spans="4:4" x14ac:dyDescent="0.2">
      <c r="D78" s="189"/>
    </row>
    <row r="79" spans="4:4" x14ac:dyDescent="0.2">
      <c r="D79" s="189"/>
    </row>
    <row r="80" spans="4:4" x14ac:dyDescent="0.2">
      <c r="D80" s="189"/>
    </row>
    <row r="81" spans="4:4" x14ac:dyDescent="0.2">
      <c r="D81" s="189"/>
    </row>
    <row r="82" spans="4:4" x14ac:dyDescent="0.2">
      <c r="D82" s="189"/>
    </row>
    <row r="83" spans="4:4" x14ac:dyDescent="0.2">
      <c r="D83" s="189"/>
    </row>
    <row r="84" spans="4:4" x14ac:dyDescent="0.2">
      <c r="D84" s="189"/>
    </row>
    <row r="85" spans="4:4" x14ac:dyDescent="0.2">
      <c r="D85" s="189"/>
    </row>
    <row r="86" spans="4:4" x14ac:dyDescent="0.2">
      <c r="D86" s="189"/>
    </row>
    <row r="87" spans="4:4" x14ac:dyDescent="0.2">
      <c r="D87" s="189"/>
    </row>
    <row r="88" spans="4:4" x14ac:dyDescent="0.2">
      <c r="D88" s="189"/>
    </row>
    <row r="89" spans="4:4" x14ac:dyDescent="0.2">
      <c r="D89" s="189"/>
    </row>
    <row r="90" spans="4:4" x14ac:dyDescent="0.2">
      <c r="D90" s="189"/>
    </row>
    <row r="91" spans="4:4" x14ac:dyDescent="0.2">
      <c r="D91" s="189"/>
    </row>
    <row r="92" spans="4:4" x14ac:dyDescent="0.2">
      <c r="D92" s="189"/>
    </row>
    <row r="93" spans="4:4" x14ac:dyDescent="0.2">
      <c r="D93" s="189"/>
    </row>
    <row r="94" spans="4:4" x14ac:dyDescent="0.2">
      <c r="D94" s="189"/>
    </row>
    <row r="95" spans="4:4" x14ac:dyDescent="0.2">
      <c r="D95" s="189"/>
    </row>
    <row r="96" spans="4:4" x14ac:dyDescent="0.2">
      <c r="D96" s="189"/>
    </row>
    <row r="97" spans="4:4" x14ac:dyDescent="0.2">
      <c r="D97" s="189"/>
    </row>
    <row r="98" spans="4:4" x14ac:dyDescent="0.2">
      <c r="D98" s="189"/>
    </row>
    <row r="99" spans="4:4" x14ac:dyDescent="0.2">
      <c r="D99" s="189"/>
    </row>
    <row r="100" spans="4:4" x14ac:dyDescent="0.2">
      <c r="D100" s="189"/>
    </row>
    <row r="101" spans="4:4" x14ac:dyDescent="0.2">
      <c r="D101" s="189"/>
    </row>
    <row r="102" spans="4:4" x14ac:dyDescent="0.2">
      <c r="D102" s="189"/>
    </row>
    <row r="103" spans="4:4" x14ac:dyDescent="0.2">
      <c r="D103" s="189"/>
    </row>
    <row r="104" spans="4:4" x14ac:dyDescent="0.2">
      <c r="D104" s="189"/>
    </row>
    <row r="105" spans="4:4" x14ac:dyDescent="0.2">
      <c r="D105" s="189"/>
    </row>
    <row r="106" spans="4:4" x14ac:dyDescent="0.2">
      <c r="D106" s="189"/>
    </row>
    <row r="107" spans="4:4" x14ac:dyDescent="0.2">
      <c r="D107" s="189"/>
    </row>
    <row r="108" spans="4:4" x14ac:dyDescent="0.2">
      <c r="D108" s="189"/>
    </row>
    <row r="109" spans="4:4" x14ac:dyDescent="0.2">
      <c r="D109" s="189"/>
    </row>
    <row r="110" spans="4:4" x14ac:dyDescent="0.2">
      <c r="D110" s="189"/>
    </row>
    <row r="111" spans="4:4" x14ac:dyDescent="0.2">
      <c r="D111" s="189"/>
    </row>
    <row r="112" spans="4:4" x14ac:dyDescent="0.2">
      <c r="D112" s="189"/>
    </row>
    <row r="113" spans="4:4" x14ac:dyDescent="0.2">
      <c r="D113" s="189"/>
    </row>
    <row r="114" spans="4:4" x14ac:dyDescent="0.2">
      <c r="D114" s="189"/>
    </row>
    <row r="115" spans="4:4" x14ac:dyDescent="0.2">
      <c r="D115" s="189"/>
    </row>
    <row r="116" spans="4:4" x14ac:dyDescent="0.2">
      <c r="D116" s="189"/>
    </row>
    <row r="117" spans="4:4" x14ac:dyDescent="0.2">
      <c r="D117" s="189"/>
    </row>
    <row r="118" spans="4:4" x14ac:dyDescent="0.2">
      <c r="D118" s="189"/>
    </row>
    <row r="119" spans="4:4" x14ac:dyDescent="0.2">
      <c r="D119" s="189"/>
    </row>
    <row r="120" spans="4:4" x14ac:dyDescent="0.2">
      <c r="D120" s="189"/>
    </row>
    <row r="121" spans="4:4" x14ac:dyDescent="0.2">
      <c r="D121" s="189"/>
    </row>
    <row r="122" spans="4:4" x14ac:dyDescent="0.2">
      <c r="D122" s="189"/>
    </row>
    <row r="123" spans="4:4" x14ac:dyDescent="0.2">
      <c r="D123" s="189"/>
    </row>
    <row r="124" spans="4:4" x14ac:dyDescent="0.2">
      <c r="D124" s="189"/>
    </row>
    <row r="125" spans="4:4" x14ac:dyDescent="0.2">
      <c r="D125" s="189"/>
    </row>
    <row r="126" spans="4:4" x14ac:dyDescent="0.2">
      <c r="D126" s="189"/>
    </row>
    <row r="127" spans="4:4" x14ac:dyDescent="0.2">
      <c r="D127" s="189"/>
    </row>
    <row r="128" spans="4:4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algorithmName="SHA-512" hashValue="g/5K4sgMm8AO8mGX6QrE4ZpOstg/Evi3sL6v8SWYMjn+yx1GObfwVarmRkOO7giqFStAnnx2C+zFR9S30V0DwA==" saltValue="aezQ85mINuMvQGTJZOJ6lQ==" spinCount="100000" sheet="1"/>
  <mergeCells count="9">
    <mergeCell ref="C13:G13"/>
    <mergeCell ref="C16:G16"/>
    <mergeCell ref="C18:G18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0" t="s">
        <v>103</v>
      </c>
      <c r="B1" s="190"/>
      <c r="C1" s="190"/>
      <c r="D1" s="190"/>
      <c r="E1" s="190"/>
      <c r="F1" s="190"/>
      <c r="G1" s="190"/>
      <c r="AG1" t="s">
        <v>104</v>
      </c>
    </row>
    <row r="2" spans="1:60" ht="24.95" customHeight="1" x14ac:dyDescent="0.2">
      <c r="A2" s="191" t="s">
        <v>7</v>
      </c>
      <c r="B2" s="73" t="s">
        <v>43</v>
      </c>
      <c r="C2" s="194" t="s">
        <v>44</v>
      </c>
      <c r="D2" s="192"/>
      <c r="E2" s="192"/>
      <c r="F2" s="192"/>
      <c r="G2" s="193"/>
      <c r="AG2" t="s">
        <v>105</v>
      </c>
    </row>
    <row r="3" spans="1:60" ht="24.95" customHeight="1" x14ac:dyDescent="0.2">
      <c r="A3" s="191" t="s">
        <v>8</v>
      </c>
      <c r="B3" s="73" t="s">
        <v>60</v>
      </c>
      <c r="C3" s="194" t="s">
        <v>61</v>
      </c>
      <c r="D3" s="192"/>
      <c r="E3" s="192"/>
      <c r="F3" s="192"/>
      <c r="G3" s="193"/>
      <c r="AC3" s="126" t="s">
        <v>105</v>
      </c>
      <c r="AG3" t="s">
        <v>106</v>
      </c>
    </row>
    <row r="4" spans="1:60" ht="24.95" customHeight="1" x14ac:dyDescent="0.2">
      <c r="A4" s="195" t="s">
        <v>9</v>
      </c>
      <c r="B4" s="196" t="s">
        <v>60</v>
      </c>
      <c r="C4" s="197" t="s">
        <v>61</v>
      </c>
      <c r="D4" s="198"/>
      <c r="E4" s="198"/>
      <c r="F4" s="198"/>
      <c r="G4" s="199"/>
      <c r="AG4" t="s">
        <v>107</v>
      </c>
    </row>
    <row r="5" spans="1:60" x14ac:dyDescent="0.2">
      <c r="D5" s="189"/>
    </row>
    <row r="6" spans="1:60" ht="38.25" x14ac:dyDescent="0.2">
      <c r="A6" s="201" t="s">
        <v>108</v>
      </c>
      <c r="B6" s="203" t="s">
        <v>109</v>
      </c>
      <c r="C6" s="203" t="s">
        <v>110</v>
      </c>
      <c r="D6" s="202" t="s">
        <v>111</v>
      </c>
      <c r="E6" s="201" t="s">
        <v>112</v>
      </c>
      <c r="F6" s="200" t="s">
        <v>113</v>
      </c>
      <c r="G6" s="201" t="s">
        <v>29</v>
      </c>
      <c r="H6" s="204" t="s">
        <v>30</v>
      </c>
      <c r="I6" s="204" t="s">
        <v>114</v>
      </c>
      <c r="J6" s="204" t="s">
        <v>31</v>
      </c>
      <c r="K6" s="204" t="s">
        <v>115</v>
      </c>
      <c r="L6" s="204" t="s">
        <v>116</v>
      </c>
      <c r="M6" s="204" t="s">
        <v>117</v>
      </c>
      <c r="N6" s="204" t="s">
        <v>118</v>
      </c>
      <c r="O6" s="204" t="s">
        <v>119</v>
      </c>
      <c r="P6" s="204" t="s">
        <v>120</v>
      </c>
      <c r="Q6" s="204" t="s">
        <v>121</v>
      </c>
      <c r="R6" s="204" t="s">
        <v>122</v>
      </c>
      <c r="S6" s="204" t="s">
        <v>123</v>
      </c>
      <c r="T6" s="204" t="s">
        <v>124</v>
      </c>
      <c r="U6" s="204" t="s">
        <v>125</v>
      </c>
      <c r="V6" s="204" t="s">
        <v>126</v>
      </c>
      <c r="W6" s="204" t="s">
        <v>127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16" t="s">
        <v>128</v>
      </c>
      <c r="B8" s="217" t="s">
        <v>66</v>
      </c>
      <c r="C8" s="233" t="s">
        <v>67</v>
      </c>
      <c r="D8" s="218"/>
      <c r="E8" s="219"/>
      <c r="F8" s="220"/>
      <c r="G8" s="220">
        <f>SUMIF(AG9:AG26,"&lt;&gt;NOR",G9:G26)</f>
        <v>0</v>
      </c>
      <c r="H8" s="220"/>
      <c r="I8" s="220">
        <f>SUM(I9:I26)</f>
        <v>0</v>
      </c>
      <c r="J8" s="220"/>
      <c r="K8" s="220">
        <f>SUM(K9:K26)</f>
        <v>0</v>
      </c>
      <c r="L8" s="220"/>
      <c r="M8" s="220">
        <f>SUM(M9:M26)</f>
        <v>0</v>
      </c>
      <c r="N8" s="220"/>
      <c r="O8" s="220">
        <f>SUM(O9:O26)</f>
        <v>0</v>
      </c>
      <c r="P8" s="220"/>
      <c r="Q8" s="220">
        <f>SUM(Q9:Q26)</f>
        <v>0</v>
      </c>
      <c r="R8" s="220"/>
      <c r="S8" s="220"/>
      <c r="T8" s="221"/>
      <c r="U8" s="215"/>
      <c r="V8" s="215">
        <f>SUM(V9:V26)</f>
        <v>84.960000000000008</v>
      </c>
      <c r="W8" s="215"/>
      <c r="AG8" t="s">
        <v>129</v>
      </c>
    </row>
    <row r="9" spans="1:60" outlineLevel="1" x14ac:dyDescent="0.2">
      <c r="A9" s="222">
        <v>1</v>
      </c>
      <c r="B9" s="223" t="s">
        <v>150</v>
      </c>
      <c r="C9" s="234" t="s">
        <v>151</v>
      </c>
      <c r="D9" s="224" t="s">
        <v>152</v>
      </c>
      <c r="E9" s="225">
        <v>30.893999999999998</v>
      </c>
      <c r="F9" s="226"/>
      <c r="G9" s="227">
        <f>ROUND(E9*F9,2)</f>
        <v>0</v>
      </c>
      <c r="H9" s="226"/>
      <c r="I9" s="227">
        <f>ROUND(E9*H9,2)</f>
        <v>0</v>
      </c>
      <c r="J9" s="226"/>
      <c r="K9" s="227">
        <f>ROUND(E9*J9,2)</f>
        <v>0</v>
      </c>
      <c r="L9" s="227">
        <v>21</v>
      </c>
      <c r="M9" s="227">
        <f>G9*(1+L9/100)</f>
        <v>0</v>
      </c>
      <c r="N9" s="227">
        <v>0</v>
      </c>
      <c r="O9" s="227">
        <f>ROUND(E9*N9,2)</f>
        <v>0</v>
      </c>
      <c r="P9" s="227">
        <v>0</v>
      </c>
      <c r="Q9" s="227">
        <f>ROUND(E9*P9,2)</f>
        <v>0</v>
      </c>
      <c r="R9" s="227" t="s">
        <v>153</v>
      </c>
      <c r="S9" s="227" t="s">
        <v>133</v>
      </c>
      <c r="T9" s="228" t="s">
        <v>133</v>
      </c>
      <c r="U9" s="214">
        <v>1.548</v>
      </c>
      <c r="V9" s="214">
        <f>ROUND(E9*U9,2)</f>
        <v>47.82</v>
      </c>
      <c r="W9" s="21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154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12"/>
      <c r="B10" s="213"/>
      <c r="C10" s="250" t="s">
        <v>155</v>
      </c>
      <c r="D10" s="242"/>
      <c r="E10" s="242"/>
      <c r="F10" s="242"/>
      <c r="G10" s="242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156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12"/>
      <c r="B11" s="213"/>
      <c r="C11" s="251" t="s">
        <v>157</v>
      </c>
      <c r="D11" s="240"/>
      <c r="E11" s="241">
        <v>30.893999999999998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158</v>
      </c>
      <c r="AH11" s="205">
        <v>0</v>
      </c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ht="22.5" outlineLevel="1" x14ac:dyDescent="0.2">
      <c r="A12" s="222">
        <v>2</v>
      </c>
      <c r="B12" s="223" t="s">
        <v>159</v>
      </c>
      <c r="C12" s="234" t="s">
        <v>160</v>
      </c>
      <c r="D12" s="224" t="s">
        <v>152</v>
      </c>
      <c r="E12" s="225">
        <v>46.341000000000001</v>
      </c>
      <c r="F12" s="226"/>
      <c r="G12" s="227">
        <f>ROUND(E12*F12,2)</f>
        <v>0</v>
      </c>
      <c r="H12" s="226"/>
      <c r="I12" s="227">
        <f>ROUND(E12*H12,2)</f>
        <v>0</v>
      </c>
      <c r="J12" s="226"/>
      <c r="K12" s="227">
        <f>ROUND(E12*J12,2)</f>
        <v>0</v>
      </c>
      <c r="L12" s="227">
        <v>21</v>
      </c>
      <c r="M12" s="227">
        <f>G12*(1+L12/100)</f>
        <v>0</v>
      </c>
      <c r="N12" s="227">
        <v>0</v>
      </c>
      <c r="O12" s="227">
        <f>ROUND(E12*N12,2)</f>
        <v>0</v>
      </c>
      <c r="P12" s="227">
        <v>0</v>
      </c>
      <c r="Q12" s="227">
        <f>ROUND(E12*P12,2)</f>
        <v>0</v>
      </c>
      <c r="R12" s="227" t="s">
        <v>153</v>
      </c>
      <c r="S12" s="227" t="s">
        <v>133</v>
      </c>
      <c r="T12" s="228" t="s">
        <v>133</v>
      </c>
      <c r="U12" s="214">
        <v>5.8000000000000003E-2</v>
      </c>
      <c r="V12" s="214">
        <f>ROUND(E12*U12,2)</f>
        <v>2.69</v>
      </c>
      <c r="W12" s="21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154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12"/>
      <c r="B13" s="213"/>
      <c r="C13" s="250" t="s">
        <v>161</v>
      </c>
      <c r="D13" s="242"/>
      <c r="E13" s="242"/>
      <c r="F13" s="242"/>
      <c r="G13" s="242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156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12"/>
      <c r="B14" s="213"/>
      <c r="C14" s="251" t="s">
        <v>162</v>
      </c>
      <c r="D14" s="240"/>
      <c r="E14" s="241">
        <v>46.341000000000001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158</v>
      </c>
      <c r="AH14" s="205">
        <v>0</v>
      </c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22">
        <v>3</v>
      </c>
      <c r="B15" s="223" t="s">
        <v>163</v>
      </c>
      <c r="C15" s="234" t="s">
        <v>164</v>
      </c>
      <c r="D15" s="224" t="s">
        <v>152</v>
      </c>
      <c r="E15" s="225">
        <v>154.47</v>
      </c>
      <c r="F15" s="226"/>
      <c r="G15" s="227">
        <f>ROUND(E15*F15,2)</f>
        <v>0</v>
      </c>
      <c r="H15" s="226"/>
      <c r="I15" s="227">
        <f>ROUND(E15*H15,2)</f>
        <v>0</v>
      </c>
      <c r="J15" s="226"/>
      <c r="K15" s="227">
        <f>ROUND(E15*J15,2)</f>
        <v>0</v>
      </c>
      <c r="L15" s="227">
        <v>21</v>
      </c>
      <c r="M15" s="227">
        <f>G15*(1+L15/100)</f>
        <v>0</v>
      </c>
      <c r="N15" s="227">
        <v>0</v>
      </c>
      <c r="O15" s="227">
        <f>ROUND(E15*N15,2)</f>
        <v>0</v>
      </c>
      <c r="P15" s="227">
        <v>0</v>
      </c>
      <c r="Q15" s="227">
        <f>ROUND(E15*P15,2)</f>
        <v>0</v>
      </c>
      <c r="R15" s="227" t="s">
        <v>153</v>
      </c>
      <c r="S15" s="227" t="s">
        <v>133</v>
      </c>
      <c r="T15" s="228" t="s">
        <v>133</v>
      </c>
      <c r="U15" s="214">
        <v>0.223</v>
      </c>
      <c r="V15" s="214">
        <f>ROUND(E15*U15,2)</f>
        <v>34.450000000000003</v>
      </c>
      <c r="W15" s="21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154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12"/>
      <c r="B16" s="213"/>
      <c r="C16" s="250" t="s">
        <v>165</v>
      </c>
      <c r="D16" s="242"/>
      <c r="E16" s="242"/>
      <c r="F16" s="242"/>
      <c r="G16" s="242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156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12"/>
      <c r="B17" s="213"/>
      <c r="C17" s="251" t="s">
        <v>166</v>
      </c>
      <c r="D17" s="240"/>
      <c r="E17" s="241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158</v>
      </c>
      <c r="AH17" s="205">
        <v>0</v>
      </c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12"/>
      <c r="B18" s="213"/>
      <c r="C18" s="251" t="s">
        <v>167</v>
      </c>
      <c r="D18" s="240"/>
      <c r="E18" s="241">
        <v>314.44</v>
      </c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158</v>
      </c>
      <c r="AH18" s="205">
        <v>0</v>
      </c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12"/>
      <c r="B19" s="213"/>
      <c r="C19" s="251" t="s">
        <v>168</v>
      </c>
      <c r="D19" s="240"/>
      <c r="E19" s="241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158</v>
      </c>
      <c r="AH19" s="205">
        <v>0</v>
      </c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12"/>
      <c r="B20" s="213"/>
      <c r="C20" s="251" t="s">
        <v>169</v>
      </c>
      <c r="D20" s="240"/>
      <c r="E20" s="241">
        <v>111.59</v>
      </c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158</v>
      </c>
      <c r="AH20" s="205">
        <v>0</v>
      </c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12"/>
      <c r="B21" s="213"/>
      <c r="C21" s="251" t="s">
        <v>170</v>
      </c>
      <c r="D21" s="240"/>
      <c r="E21" s="241"/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158</v>
      </c>
      <c r="AH21" s="205">
        <v>0</v>
      </c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12"/>
      <c r="B22" s="213"/>
      <c r="C22" s="251" t="s">
        <v>171</v>
      </c>
      <c r="D22" s="240"/>
      <c r="E22" s="241">
        <v>40.700000000000003</v>
      </c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158</v>
      </c>
      <c r="AH22" s="205">
        <v>0</v>
      </c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12"/>
      <c r="B23" s="213"/>
      <c r="C23" s="251" t="s">
        <v>172</v>
      </c>
      <c r="D23" s="240"/>
      <c r="E23" s="241"/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158</v>
      </c>
      <c r="AH23" s="205">
        <v>0</v>
      </c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12"/>
      <c r="B24" s="213"/>
      <c r="C24" s="251" t="s">
        <v>173</v>
      </c>
      <c r="D24" s="240"/>
      <c r="E24" s="241">
        <v>-60.05</v>
      </c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158</v>
      </c>
      <c r="AH24" s="205">
        <v>0</v>
      </c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12"/>
      <c r="B25" s="213"/>
      <c r="C25" s="251" t="s">
        <v>174</v>
      </c>
      <c r="D25" s="240"/>
      <c r="E25" s="241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158</v>
      </c>
      <c r="AH25" s="205">
        <v>0</v>
      </c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12"/>
      <c r="B26" s="213"/>
      <c r="C26" s="251" t="s">
        <v>175</v>
      </c>
      <c r="D26" s="240"/>
      <c r="E26" s="241">
        <v>-252.21</v>
      </c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158</v>
      </c>
      <c r="AH26" s="205">
        <v>0</v>
      </c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x14ac:dyDescent="0.2">
      <c r="A27" s="216" t="s">
        <v>128</v>
      </c>
      <c r="B27" s="217" t="s">
        <v>68</v>
      </c>
      <c r="C27" s="233" t="s">
        <v>69</v>
      </c>
      <c r="D27" s="218"/>
      <c r="E27" s="219"/>
      <c r="F27" s="220"/>
      <c r="G27" s="220">
        <f>SUMIF(AG28:AG34,"&lt;&gt;NOR",G28:G34)</f>
        <v>0</v>
      </c>
      <c r="H27" s="220"/>
      <c r="I27" s="220">
        <f>SUM(I28:I34)</f>
        <v>0</v>
      </c>
      <c r="J27" s="220"/>
      <c r="K27" s="220">
        <f>SUM(K28:K34)</f>
        <v>0</v>
      </c>
      <c r="L27" s="220"/>
      <c r="M27" s="220">
        <f>SUM(M28:M34)</f>
        <v>0</v>
      </c>
      <c r="N27" s="220"/>
      <c r="O27" s="220">
        <f>SUM(O28:O34)</f>
        <v>0</v>
      </c>
      <c r="P27" s="220"/>
      <c r="Q27" s="220">
        <f>SUM(Q28:Q34)</f>
        <v>737.72</v>
      </c>
      <c r="R27" s="220"/>
      <c r="S27" s="220"/>
      <c r="T27" s="221"/>
      <c r="U27" s="215"/>
      <c r="V27" s="215">
        <f>SUM(V28:V34)</f>
        <v>1012.77</v>
      </c>
      <c r="W27" s="215"/>
      <c r="AG27" t="s">
        <v>129</v>
      </c>
    </row>
    <row r="28" spans="1:60" ht="22.5" outlineLevel="1" x14ac:dyDescent="0.2">
      <c r="A28" s="222">
        <v>4</v>
      </c>
      <c r="B28" s="223" t="s">
        <v>176</v>
      </c>
      <c r="C28" s="234" t="s">
        <v>177</v>
      </c>
      <c r="D28" s="224" t="s">
        <v>178</v>
      </c>
      <c r="E28" s="225">
        <v>1201</v>
      </c>
      <c r="F28" s="226"/>
      <c r="G28" s="227">
        <f>ROUND(E28*F28,2)</f>
        <v>0</v>
      </c>
      <c r="H28" s="226"/>
      <c r="I28" s="227">
        <f>ROUND(E28*H28,2)</f>
        <v>0</v>
      </c>
      <c r="J28" s="226"/>
      <c r="K28" s="227">
        <f>ROUND(E28*J28,2)</f>
        <v>0</v>
      </c>
      <c r="L28" s="227">
        <v>21</v>
      </c>
      <c r="M28" s="227">
        <f>G28*(1+L28/100)</f>
        <v>0</v>
      </c>
      <c r="N28" s="227">
        <v>0</v>
      </c>
      <c r="O28" s="227">
        <f>ROUND(E28*N28,2)</f>
        <v>0</v>
      </c>
      <c r="P28" s="227">
        <v>0.46200000000000002</v>
      </c>
      <c r="Q28" s="227">
        <f>ROUND(E28*P28,2)</f>
        <v>554.86</v>
      </c>
      <c r="R28" s="227" t="s">
        <v>179</v>
      </c>
      <c r="S28" s="227" t="s">
        <v>133</v>
      </c>
      <c r="T28" s="228" t="s">
        <v>133</v>
      </c>
      <c r="U28" s="214">
        <v>0.67928999999999995</v>
      </c>
      <c r="V28" s="214">
        <f>ROUND(E28*U28,2)</f>
        <v>815.83</v>
      </c>
      <c r="W28" s="21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154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">
      <c r="A29" s="212"/>
      <c r="B29" s="213"/>
      <c r="C29" s="251" t="s">
        <v>180</v>
      </c>
      <c r="D29" s="240"/>
      <c r="E29" s="241">
        <v>1201</v>
      </c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158</v>
      </c>
      <c r="AH29" s="205">
        <v>0</v>
      </c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ht="22.5" outlineLevel="1" x14ac:dyDescent="0.2">
      <c r="A30" s="243">
        <v>5</v>
      </c>
      <c r="B30" s="244" t="s">
        <v>181</v>
      </c>
      <c r="C30" s="252" t="s">
        <v>182</v>
      </c>
      <c r="D30" s="245" t="s">
        <v>178</v>
      </c>
      <c r="E30" s="246">
        <v>690</v>
      </c>
      <c r="F30" s="247"/>
      <c r="G30" s="248">
        <f>ROUND(E30*F30,2)</f>
        <v>0</v>
      </c>
      <c r="H30" s="247"/>
      <c r="I30" s="248">
        <f>ROUND(E30*H30,2)</f>
        <v>0</v>
      </c>
      <c r="J30" s="247"/>
      <c r="K30" s="248">
        <f>ROUND(E30*J30,2)</f>
        <v>0</v>
      </c>
      <c r="L30" s="248">
        <v>21</v>
      </c>
      <c r="M30" s="248">
        <f>G30*(1+L30/100)</f>
        <v>0</v>
      </c>
      <c r="N30" s="248">
        <v>0</v>
      </c>
      <c r="O30" s="248">
        <f>ROUND(E30*N30,2)</f>
        <v>0</v>
      </c>
      <c r="P30" s="248">
        <v>0.11</v>
      </c>
      <c r="Q30" s="248">
        <f>ROUND(E30*P30,2)</f>
        <v>75.900000000000006</v>
      </c>
      <c r="R30" s="248" t="s">
        <v>179</v>
      </c>
      <c r="S30" s="248" t="s">
        <v>133</v>
      </c>
      <c r="T30" s="249" t="s">
        <v>133</v>
      </c>
      <c r="U30" s="214">
        <v>0.2</v>
      </c>
      <c r="V30" s="214">
        <f>ROUND(E30*U30,2)</f>
        <v>138</v>
      </c>
      <c r="W30" s="21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154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ht="33.75" outlineLevel="1" x14ac:dyDescent="0.2">
      <c r="A31" s="222">
        <v>6</v>
      </c>
      <c r="B31" s="223" t="s">
        <v>183</v>
      </c>
      <c r="C31" s="234" t="s">
        <v>184</v>
      </c>
      <c r="D31" s="224" t="s">
        <v>178</v>
      </c>
      <c r="E31" s="225">
        <v>511</v>
      </c>
      <c r="F31" s="226"/>
      <c r="G31" s="227">
        <f>ROUND(E31*F31,2)</f>
        <v>0</v>
      </c>
      <c r="H31" s="226"/>
      <c r="I31" s="227">
        <f>ROUND(E31*H31,2)</f>
        <v>0</v>
      </c>
      <c r="J31" s="226"/>
      <c r="K31" s="227">
        <f>ROUND(E31*J31,2)</f>
        <v>0</v>
      </c>
      <c r="L31" s="227">
        <v>21</v>
      </c>
      <c r="M31" s="227">
        <f>G31*(1+L31/100)</f>
        <v>0</v>
      </c>
      <c r="N31" s="227">
        <v>0</v>
      </c>
      <c r="O31" s="227">
        <f>ROUND(E31*N31,2)</f>
        <v>0</v>
      </c>
      <c r="P31" s="227">
        <v>0.11</v>
      </c>
      <c r="Q31" s="227">
        <f>ROUND(E31*P31,2)</f>
        <v>56.21</v>
      </c>
      <c r="R31" s="227" t="s">
        <v>179</v>
      </c>
      <c r="S31" s="227" t="s">
        <v>133</v>
      </c>
      <c r="T31" s="228" t="s">
        <v>133</v>
      </c>
      <c r="U31" s="214">
        <v>3.1099999999999999E-2</v>
      </c>
      <c r="V31" s="214">
        <f>ROUND(E31*U31,2)</f>
        <v>15.89</v>
      </c>
      <c r="W31" s="21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154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ht="22.5" outlineLevel="1" x14ac:dyDescent="0.2">
      <c r="A32" s="212"/>
      <c r="B32" s="213"/>
      <c r="C32" s="250" t="s">
        <v>185</v>
      </c>
      <c r="D32" s="242"/>
      <c r="E32" s="242"/>
      <c r="F32" s="242"/>
      <c r="G32" s="242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156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31" t="str">
        <f>C32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32" s="205"/>
      <c r="BC32" s="205"/>
      <c r="BD32" s="205"/>
      <c r="BE32" s="205"/>
      <c r="BF32" s="205"/>
      <c r="BG32" s="205"/>
      <c r="BH32" s="205"/>
    </row>
    <row r="33" spans="1:60" outlineLevel="1" x14ac:dyDescent="0.2">
      <c r="A33" s="222">
        <v>7</v>
      </c>
      <c r="B33" s="223" t="s">
        <v>186</v>
      </c>
      <c r="C33" s="234" t="s">
        <v>187</v>
      </c>
      <c r="D33" s="224" t="s">
        <v>188</v>
      </c>
      <c r="E33" s="225">
        <v>350</v>
      </c>
      <c r="F33" s="226"/>
      <c r="G33" s="227">
        <f>ROUND(E33*F33,2)</f>
        <v>0</v>
      </c>
      <c r="H33" s="226"/>
      <c r="I33" s="227">
        <f>ROUND(E33*H33,2)</f>
        <v>0</v>
      </c>
      <c r="J33" s="226"/>
      <c r="K33" s="227">
        <f>ROUND(E33*J33,2)</f>
        <v>0</v>
      </c>
      <c r="L33" s="227">
        <v>21</v>
      </c>
      <c r="M33" s="227">
        <f>G33*(1+L33/100)</f>
        <v>0</v>
      </c>
      <c r="N33" s="227">
        <v>0</v>
      </c>
      <c r="O33" s="227">
        <f>ROUND(E33*N33,2)</f>
        <v>0</v>
      </c>
      <c r="P33" s="227">
        <v>0.14499999999999999</v>
      </c>
      <c r="Q33" s="227">
        <f>ROUND(E33*P33,2)</f>
        <v>50.75</v>
      </c>
      <c r="R33" s="227" t="s">
        <v>179</v>
      </c>
      <c r="S33" s="227" t="s">
        <v>133</v>
      </c>
      <c r="T33" s="228" t="s">
        <v>133</v>
      </c>
      <c r="U33" s="214">
        <v>0.123</v>
      </c>
      <c r="V33" s="214">
        <f>ROUND(E33*U33,2)</f>
        <v>43.05</v>
      </c>
      <c r="W33" s="21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154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12"/>
      <c r="B34" s="213"/>
      <c r="C34" s="250" t="s">
        <v>189</v>
      </c>
      <c r="D34" s="242"/>
      <c r="E34" s="242"/>
      <c r="F34" s="242"/>
      <c r="G34" s="242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156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x14ac:dyDescent="0.2">
      <c r="A35" s="216" t="s">
        <v>128</v>
      </c>
      <c r="B35" s="217" t="s">
        <v>70</v>
      </c>
      <c r="C35" s="233" t="s">
        <v>71</v>
      </c>
      <c r="D35" s="218"/>
      <c r="E35" s="219"/>
      <c r="F35" s="220"/>
      <c r="G35" s="220">
        <f>SUMIF(AG36:AG49,"&lt;&gt;NOR",G36:G49)</f>
        <v>0</v>
      </c>
      <c r="H35" s="220"/>
      <c r="I35" s="220">
        <f>SUM(I36:I49)</f>
        <v>0</v>
      </c>
      <c r="J35" s="220"/>
      <c r="K35" s="220">
        <f>SUM(K36:K49)</f>
        <v>0</v>
      </c>
      <c r="L35" s="220"/>
      <c r="M35" s="220">
        <f>SUM(M36:M49)</f>
        <v>0</v>
      </c>
      <c r="N35" s="220"/>
      <c r="O35" s="220">
        <f>SUM(O36:O49)</f>
        <v>0</v>
      </c>
      <c r="P35" s="220"/>
      <c r="Q35" s="220">
        <f>SUM(Q36:Q49)</f>
        <v>0</v>
      </c>
      <c r="R35" s="220"/>
      <c r="S35" s="220"/>
      <c r="T35" s="221"/>
      <c r="U35" s="215"/>
      <c r="V35" s="215">
        <f>SUM(V36:V49)</f>
        <v>50.449999999999996</v>
      </c>
      <c r="W35" s="215"/>
      <c r="AG35" t="s">
        <v>129</v>
      </c>
    </row>
    <row r="36" spans="1:60" outlineLevel="1" x14ac:dyDescent="0.2">
      <c r="A36" s="222">
        <v>8</v>
      </c>
      <c r="B36" s="223" t="s">
        <v>190</v>
      </c>
      <c r="C36" s="234" t="s">
        <v>191</v>
      </c>
      <c r="D36" s="224" t="s">
        <v>152</v>
      </c>
      <c r="E36" s="225">
        <v>30</v>
      </c>
      <c r="F36" s="226"/>
      <c r="G36" s="227">
        <f>ROUND(E36*F36,2)</f>
        <v>0</v>
      </c>
      <c r="H36" s="226"/>
      <c r="I36" s="227">
        <f>ROUND(E36*H36,2)</f>
        <v>0</v>
      </c>
      <c r="J36" s="226"/>
      <c r="K36" s="227">
        <f>ROUND(E36*J36,2)</f>
        <v>0</v>
      </c>
      <c r="L36" s="227">
        <v>21</v>
      </c>
      <c r="M36" s="227">
        <f>G36*(1+L36/100)</f>
        <v>0</v>
      </c>
      <c r="N36" s="227">
        <v>0</v>
      </c>
      <c r="O36" s="227">
        <f>ROUND(E36*N36,2)</f>
        <v>0</v>
      </c>
      <c r="P36" s="227">
        <v>0</v>
      </c>
      <c r="Q36" s="227">
        <f>ROUND(E36*P36,2)</f>
        <v>0</v>
      </c>
      <c r="R36" s="227" t="s">
        <v>153</v>
      </c>
      <c r="S36" s="227" t="s">
        <v>133</v>
      </c>
      <c r="T36" s="228" t="s">
        <v>133</v>
      </c>
      <c r="U36" s="214">
        <v>0.36499999999999999</v>
      </c>
      <c r="V36" s="214">
        <f>ROUND(E36*U36,2)</f>
        <v>10.95</v>
      </c>
      <c r="W36" s="21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154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ht="33.75" outlineLevel="1" x14ac:dyDescent="0.2">
      <c r="A37" s="212"/>
      <c r="B37" s="213"/>
      <c r="C37" s="250" t="s">
        <v>192</v>
      </c>
      <c r="D37" s="242"/>
      <c r="E37" s="242"/>
      <c r="F37" s="242"/>
      <c r="G37" s="242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156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31" t="str">
        <f>C37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12"/>
      <c r="B38" s="213"/>
      <c r="C38" s="251" t="s">
        <v>193</v>
      </c>
      <c r="D38" s="240"/>
      <c r="E38" s="241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158</v>
      </c>
      <c r="AH38" s="205">
        <v>0</v>
      </c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">
      <c r="A39" s="212"/>
      <c r="B39" s="213"/>
      <c r="C39" s="251" t="s">
        <v>194</v>
      </c>
      <c r="D39" s="240"/>
      <c r="E39" s="241">
        <v>15.6</v>
      </c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158</v>
      </c>
      <c r="AH39" s="205">
        <v>0</v>
      </c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">
      <c r="A40" s="212"/>
      <c r="B40" s="213"/>
      <c r="C40" s="251" t="s">
        <v>195</v>
      </c>
      <c r="D40" s="240"/>
      <c r="E40" s="241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158</v>
      </c>
      <c r="AH40" s="205">
        <v>0</v>
      </c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">
      <c r="A41" s="212"/>
      <c r="B41" s="213"/>
      <c r="C41" s="251" t="s">
        <v>196</v>
      </c>
      <c r="D41" s="240"/>
      <c r="E41" s="241">
        <v>14.4</v>
      </c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158</v>
      </c>
      <c r="AH41" s="205">
        <v>0</v>
      </c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">
      <c r="A42" s="222">
        <v>9</v>
      </c>
      <c r="B42" s="223" t="s">
        <v>197</v>
      </c>
      <c r="C42" s="234" t="s">
        <v>198</v>
      </c>
      <c r="D42" s="224" t="s">
        <v>152</v>
      </c>
      <c r="E42" s="225">
        <v>9</v>
      </c>
      <c r="F42" s="226"/>
      <c r="G42" s="227">
        <f>ROUND(E42*F42,2)</f>
        <v>0</v>
      </c>
      <c r="H42" s="226"/>
      <c r="I42" s="227">
        <f>ROUND(E42*H42,2)</f>
        <v>0</v>
      </c>
      <c r="J42" s="226"/>
      <c r="K42" s="227">
        <f>ROUND(E42*J42,2)</f>
        <v>0</v>
      </c>
      <c r="L42" s="227">
        <v>21</v>
      </c>
      <c r="M42" s="227">
        <f>G42*(1+L42/100)</f>
        <v>0</v>
      </c>
      <c r="N42" s="227">
        <v>0</v>
      </c>
      <c r="O42" s="227">
        <f>ROUND(E42*N42,2)</f>
        <v>0</v>
      </c>
      <c r="P42" s="227">
        <v>0</v>
      </c>
      <c r="Q42" s="227">
        <f>ROUND(E42*P42,2)</f>
        <v>0</v>
      </c>
      <c r="R42" s="227"/>
      <c r="S42" s="227" t="s">
        <v>199</v>
      </c>
      <c r="T42" s="228" t="s">
        <v>199</v>
      </c>
      <c r="U42" s="214">
        <v>8.5000000000000006E-2</v>
      </c>
      <c r="V42" s="214">
        <f>ROUND(E42*U42,2)</f>
        <v>0.77</v>
      </c>
      <c r="W42" s="21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154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12"/>
      <c r="B43" s="213"/>
      <c r="C43" s="251" t="s">
        <v>200</v>
      </c>
      <c r="D43" s="240"/>
      <c r="E43" s="241">
        <v>9</v>
      </c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158</v>
      </c>
      <c r="AH43" s="205">
        <v>0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ht="22.5" outlineLevel="1" x14ac:dyDescent="0.2">
      <c r="A44" s="222">
        <v>10</v>
      </c>
      <c r="B44" s="223" t="s">
        <v>201</v>
      </c>
      <c r="C44" s="234" t="s">
        <v>202</v>
      </c>
      <c r="D44" s="224" t="s">
        <v>152</v>
      </c>
      <c r="E44" s="225">
        <v>8</v>
      </c>
      <c r="F44" s="226"/>
      <c r="G44" s="227">
        <f>ROUND(E44*F44,2)</f>
        <v>0</v>
      </c>
      <c r="H44" s="226"/>
      <c r="I44" s="227">
        <f>ROUND(E44*H44,2)</f>
        <v>0</v>
      </c>
      <c r="J44" s="226"/>
      <c r="K44" s="227">
        <f>ROUND(E44*J44,2)</f>
        <v>0</v>
      </c>
      <c r="L44" s="227">
        <v>21</v>
      </c>
      <c r="M44" s="227">
        <f>G44*(1+L44/100)</f>
        <v>0</v>
      </c>
      <c r="N44" s="227">
        <v>0</v>
      </c>
      <c r="O44" s="227">
        <f>ROUND(E44*N44,2)</f>
        <v>0</v>
      </c>
      <c r="P44" s="227">
        <v>0</v>
      </c>
      <c r="Q44" s="227">
        <f>ROUND(E44*P44,2)</f>
        <v>0</v>
      </c>
      <c r="R44" s="227" t="s">
        <v>153</v>
      </c>
      <c r="S44" s="227" t="s">
        <v>133</v>
      </c>
      <c r="T44" s="228" t="s">
        <v>133</v>
      </c>
      <c r="U44" s="214">
        <v>4.6180000000000003</v>
      </c>
      <c r="V44" s="214">
        <f>ROUND(E44*U44,2)</f>
        <v>36.94</v>
      </c>
      <c r="W44" s="21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154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ht="33.75" outlineLevel="1" x14ac:dyDescent="0.2">
      <c r="A45" s="212"/>
      <c r="B45" s="213"/>
      <c r="C45" s="250" t="s">
        <v>203</v>
      </c>
      <c r="D45" s="242"/>
      <c r="E45" s="242"/>
      <c r="F45" s="242"/>
      <c r="G45" s="242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156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31" t="str">
        <f>C45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45" s="205"/>
      <c r="BC45" s="205"/>
      <c r="BD45" s="205"/>
      <c r="BE45" s="205"/>
      <c r="BF45" s="205"/>
      <c r="BG45" s="205"/>
      <c r="BH45" s="205"/>
    </row>
    <row r="46" spans="1:60" outlineLevel="1" x14ac:dyDescent="0.2">
      <c r="A46" s="212"/>
      <c r="B46" s="213"/>
      <c r="C46" s="251" t="s">
        <v>204</v>
      </c>
      <c r="D46" s="240"/>
      <c r="E46" s="241">
        <v>8</v>
      </c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158</v>
      </c>
      <c r="AH46" s="205">
        <v>0</v>
      </c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ht="22.5" outlineLevel="1" x14ac:dyDescent="0.2">
      <c r="A47" s="222">
        <v>11</v>
      </c>
      <c r="B47" s="223" t="s">
        <v>205</v>
      </c>
      <c r="C47" s="234" t="s">
        <v>206</v>
      </c>
      <c r="D47" s="224" t="s">
        <v>152</v>
      </c>
      <c r="E47" s="225">
        <v>2.4</v>
      </c>
      <c r="F47" s="226"/>
      <c r="G47" s="227">
        <f>ROUND(E47*F47,2)</f>
        <v>0</v>
      </c>
      <c r="H47" s="226"/>
      <c r="I47" s="227">
        <f>ROUND(E47*H47,2)</f>
        <v>0</v>
      </c>
      <c r="J47" s="226"/>
      <c r="K47" s="227">
        <f>ROUND(E47*J47,2)</f>
        <v>0</v>
      </c>
      <c r="L47" s="227">
        <v>21</v>
      </c>
      <c r="M47" s="227">
        <f>G47*(1+L47/100)</f>
        <v>0</v>
      </c>
      <c r="N47" s="227">
        <v>0</v>
      </c>
      <c r="O47" s="227">
        <f>ROUND(E47*N47,2)</f>
        <v>0</v>
      </c>
      <c r="P47" s="227">
        <v>0</v>
      </c>
      <c r="Q47" s="227">
        <f>ROUND(E47*P47,2)</f>
        <v>0</v>
      </c>
      <c r="R47" s="227" t="s">
        <v>153</v>
      </c>
      <c r="S47" s="227" t="s">
        <v>133</v>
      </c>
      <c r="T47" s="228" t="s">
        <v>133</v>
      </c>
      <c r="U47" s="214">
        <v>0.747</v>
      </c>
      <c r="V47" s="214">
        <f>ROUND(E47*U47,2)</f>
        <v>1.79</v>
      </c>
      <c r="W47" s="21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154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ht="33.75" outlineLevel="1" x14ac:dyDescent="0.2">
      <c r="A48" s="212"/>
      <c r="B48" s="213"/>
      <c r="C48" s="250" t="s">
        <v>203</v>
      </c>
      <c r="D48" s="242"/>
      <c r="E48" s="242"/>
      <c r="F48" s="242"/>
      <c r="G48" s="242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156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31" t="str">
        <f>C48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48" s="205"/>
      <c r="BC48" s="205"/>
      <c r="BD48" s="205"/>
      <c r="BE48" s="205"/>
      <c r="BF48" s="205"/>
      <c r="BG48" s="205"/>
      <c r="BH48" s="205"/>
    </row>
    <row r="49" spans="1:60" outlineLevel="1" x14ac:dyDescent="0.2">
      <c r="A49" s="212"/>
      <c r="B49" s="213"/>
      <c r="C49" s="251" t="s">
        <v>207</v>
      </c>
      <c r="D49" s="240"/>
      <c r="E49" s="241">
        <v>2.4</v>
      </c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158</v>
      </c>
      <c r="AH49" s="205">
        <v>0</v>
      </c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x14ac:dyDescent="0.2">
      <c r="A50" s="216" t="s">
        <v>128</v>
      </c>
      <c r="B50" s="217" t="s">
        <v>72</v>
      </c>
      <c r="C50" s="233" t="s">
        <v>73</v>
      </c>
      <c r="D50" s="218"/>
      <c r="E50" s="219"/>
      <c r="F50" s="220"/>
      <c r="G50" s="220">
        <f>SUMIF(AG51:AG55,"&lt;&gt;NOR",G51:G55)</f>
        <v>0</v>
      </c>
      <c r="H50" s="220"/>
      <c r="I50" s="220">
        <f>SUM(I51:I55)</f>
        <v>0</v>
      </c>
      <c r="J50" s="220"/>
      <c r="K50" s="220">
        <f>SUM(K51:K55)</f>
        <v>0</v>
      </c>
      <c r="L50" s="220"/>
      <c r="M50" s="220">
        <f>SUM(M51:M55)</f>
        <v>0</v>
      </c>
      <c r="N50" s="220"/>
      <c r="O50" s="220">
        <f>SUM(O51:O55)</f>
        <v>0</v>
      </c>
      <c r="P50" s="220"/>
      <c r="Q50" s="220">
        <f>SUM(Q51:Q55)</f>
        <v>0</v>
      </c>
      <c r="R50" s="220"/>
      <c r="S50" s="220"/>
      <c r="T50" s="221"/>
      <c r="U50" s="215"/>
      <c r="V50" s="215">
        <f>SUM(V51:V55)</f>
        <v>12.32</v>
      </c>
      <c r="W50" s="215"/>
      <c r="AG50" t="s">
        <v>129</v>
      </c>
    </row>
    <row r="51" spans="1:60" ht="22.5" outlineLevel="1" x14ac:dyDescent="0.2">
      <c r="A51" s="222">
        <v>12</v>
      </c>
      <c r="B51" s="223" t="s">
        <v>208</v>
      </c>
      <c r="C51" s="234" t="s">
        <v>209</v>
      </c>
      <c r="D51" s="224" t="s">
        <v>152</v>
      </c>
      <c r="E51" s="225">
        <v>192.47</v>
      </c>
      <c r="F51" s="226"/>
      <c r="G51" s="227">
        <f>ROUND(E51*F51,2)</f>
        <v>0</v>
      </c>
      <c r="H51" s="226"/>
      <c r="I51" s="227">
        <f>ROUND(E51*H51,2)</f>
        <v>0</v>
      </c>
      <c r="J51" s="226"/>
      <c r="K51" s="227">
        <f>ROUND(E51*J51,2)</f>
        <v>0</v>
      </c>
      <c r="L51" s="227">
        <v>21</v>
      </c>
      <c r="M51" s="227">
        <f>G51*(1+L51/100)</f>
        <v>0</v>
      </c>
      <c r="N51" s="227">
        <v>0</v>
      </c>
      <c r="O51" s="227">
        <f>ROUND(E51*N51,2)</f>
        <v>0</v>
      </c>
      <c r="P51" s="227">
        <v>0</v>
      </c>
      <c r="Q51" s="227">
        <f>ROUND(E51*P51,2)</f>
        <v>0</v>
      </c>
      <c r="R51" s="227" t="s">
        <v>153</v>
      </c>
      <c r="S51" s="227" t="s">
        <v>133</v>
      </c>
      <c r="T51" s="228" t="s">
        <v>133</v>
      </c>
      <c r="U51" s="214">
        <v>1.0999999999999999E-2</v>
      </c>
      <c r="V51" s="214">
        <f>ROUND(E51*U51,2)</f>
        <v>2.12</v>
      </c>
      <c r="W51" s="21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154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">
      <c r="A52" s="212"/>
      <c r="B52" s="213"/>
      <c r="C52" s="250" t="s">
        <v>210</v>
      </c>
      <c r="D52" s="242"/>
      <c r="E52" s="242"/>
      <c r="F52" s="242"/>
      <c r="G52" s="242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156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ht="22.5" outlineLevel="1" x14ac:dyDescent="0.2">
      <c r="A53" s="243">
        <v>13</v>
      </c>
      <c r="B53" s="244" t="s">
        <v>211</v>
      </c>
      <c r="C53" s="252" t="s">
        <v>212</v>
      </c>
      <c r="D53" s="245" t="s">
        <v>152</v>
      </c>
      <c r="E53" s="246">
        <v>192.47</v>
      </c>
      <c r="F53" s="247"/>
      <c r="G53" s="248">
        <f>ROUND(E53*F53,2)</f>
        <v>0</v>
      </c>
      <c r="H53" s="247"/>
      <c r="I53" s="248">
        <f>ROUND(E53*H53,2)</f>
        <v>0</v>
      </c>
      <c r="J53" s="247"/>
      <c r="K53" s="248">
        <f>ROUND(E53*J53,2)</f>
        <v>0</v>
      </c>
      <c r="L53" s="248">
        <v>21</v>
      </c>
      <c r="M53" s="248">
        <f>G53*(1+L53/100)</f>
        <v>0</v>
      </c>
      <c r="N53" s="248">
        <v>0</v>
      </c>
      <c r="O53" s="248">
        <f>ROUND(E53*N53,2)</f>
        <v>0</v>
      </c>
      <c r="P53" s="248">
        <v>0</v>
      </c>
      <c r="Q53" s="248">
        <f>ROUND(E53*P53,2)</f>
        <v>0</v>
      </c>
      <c r="R53" s="248" t="s">
        <v>153</v>
      </c>
      <c r="S53" s="248" t="s">
        <v>133</v>
      </c>
      <c r="T53" s="249" t="s">
        <v>133</v>
      </c>
      <c r="U53" s="214">
        <v>5.2999999999999999E-2</v>
      </c>
      <c r="V53" s="214">
        <f>ROUND(E53*U53,2)</f>
        <v>10.199999999999999</v>
      </c>
      <c r="W53" s="21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154</v>
      </c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">
      <c r="A54" s="222">
        <v>14</v>
      </c>
      <c r="B54" s="223" t="s">
        <v>213</v>
      </c>
      <c r="C54" s="234" t="s">
        <v>214</v>
      </c>
      <c r="D54" s="224" t="s">
        <v>152</v>
      </c>
      <c r="E54" s="225">
        <v>192.47</v>
      </c>
      <c r="F54" s="226"/>
      <c r="G54" s="227">
        <f>ROUND(E54*F54,2)</f>
        <v>0</v>
      </c>
      <c r="H54" s="226"/>
      <c r="I54" s="227">
        <f>ROUND(E54*H54,2)</f>
        <v>0</v>
      </c>
      <c r="J54" s="226"/>
      <c r="K54" s="227">
        <f>ROUND(E54*J54,2)</f>
        <v>0</v>
      </c>
      <c r="L54" s="227">
        <v>21</v>
      </c>
      <c r="M54" s="227">
        <f>G54*(1+L54/100)</f>
        <v>0</v>
      </c>
      <c r="N54" s="227">
        <v>0</v>
      </c>
      <c r="O54" s="227">
        <f>ROUND(E54*N54,2)</f>
        <v>0</v>
      </c>
      <c r="P54" s="227">
        <v>0</v>
      </c>
      <c r="Q54" s="227">
        <f>ROUND(E54*P54,2)</f>
        <v>0</v>
      </c>
      <c r="R54" s="227" t="s">
        <v>153</v>
      </c>
      <c r="S54" s="227" t="s">
        <v>133</v>
      </c>
      <c r="T54" s="228" t="s">
        <v>133</v>
      </c>
      <c r="U54" s="214">
        <v>0</v>
      </c>
      <c r="V54" s="214">
        <f>ROUND(E54*U54,2)</f>
        <v>0</v>
      </c>
      <c r="W54" s="21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154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">
      <c r="A55" s="212"/>
      <c r="B55" s="213"/>
      <c r="C55" s="251" t="s">
        <v>215</v>
      </c>
      <c r="D55" s="240"/>
      <c r="E55" s="241">
        <v>192.47</v>
      </c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158</v>
      </c>
      <c r="AH55" s="205">
        <v>0</v>
      </c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x14ac:dyDescent="0.2">
      <c r="A56" s="216" t="s">
        <v>128</v>
      </c>
      <c r="B56" s="217" t="s">
        <v>74</v>
      </c>
      <c r="C56" s="233" t="s">
        <v>75</v>
      </c>
      <c r="D56" s="218"/>
      <c r="E56" s="219"/>
      <c r="F56" s="220"/>
      <c r="G56" s="220">
        <f>SUMIF(AG57:AG76,"&lt;&gt;NOR",G57:G76)</f>
        <v>0</v>
      </c>
      <c r="H56" s="220"/>
      <c r="I56" s="220">
        <f>SUM(I57:I76)</f>
        <v>0</v>
      </c>
      <c r="J56" s="220"/>
      <c r="K56" s="220">
        <f>SUM(K57:K76)</f>
        <v>0</v>
      </c>
      <c r="L56" s="220"/>
      <c r="M56" s="220">
        <f>SUM(M57:M76)</f>
        <v>0</v>
      </c>
      <c r="N56" s="220"/>
      <c r="O56" s="220">
        <f>SUM(O57:O76)</f>
        <v>24.9</v>
      </c>
      <c r="P56" s="220"/>
      <c r="Q56" s="220">
        <f>SUM(Q57:Q76)</f>
        <v>0</v>
      </c>
      <c r="R56" s="220"/>
      <c r="S56" s="220"/>
      <c r="T56" s="221"/>
      <c r="U56" s="215"/>
      <c r="V56" s="215">
        <f>SUM(V57:V76)</f>
        <v>16.48</v>
      </c>
      <c r="W56" s="215"/>
      <c r="AG56" t="s">
        <v>129</v>
      </c>
    </row>
    <row r="57" spans="1:60" ht="22.5" outlineLevel="1" x14ac:dyDescent="0.2">
      <c r="A57" s="243">
        <v>15</v>
      </c>
      <c r="B57" s="244" t="s">
        <v>216</v>
      </c>
      <c r="C57" s="252" t="s">
        <v>217</v>
      </c>
      <c r="D57" s="245" t="s">
        <v>152</v>
      </c>
      <c r="E57" s="246">
        <v>29.61</v>
      </c>
      <c r="F57" s="247"/>
      <c r="G57" s="248">
        <f>ROUND(E57*F57,2)</f>
        <v>0</v>
      </c>
      <c r="H57" s="247"/>
      <c r="I57" s="248">
        <f>ROUND(E57*H57,2)</f>
        <v>0</v>
      </c>
      <c r="J57" s="247"/>
      <c r="K57" s="248">
        <f>ROUND(E57*J57,2)</f>
        <v>0</v>
      </c>
      <c r="L57" s="248">
        <v>21</v>
      </c>
      <c r="M57" s="248">
        <f>G57*(1+L57/100)</f>
        <v>0</v>
      </c>
      <c r="N57" s="248">
        <v>0</v>
      </c>
      <c r="O57" s="248">
        <f>ROUND(E57*N57,2)</f>
        <v>0</v>
      </c>
      <c r="P57" s="248">
        <v>0</v>
      </c>
      <c r="Q57" s="248">
        <f>ROUND(E57*P57,2)</f>
        <v>0</v>
      </c>
      <c r="R57" s="248" t="s">
        <v>153</v>
      </c>
      <c r="S57" s="248" t="s">
        <v>133</v>
      </c>
      <c r="T57" s="249" t="s">
        <v>133</v>
      </c>
      <c r="U57" s="214">
        <v>8.9999999999999993E-3</v>
      </c>
      <c r="V57" s="214">
        <f>ROUND(E57*U57,2)</f>
        <v>0.27</v>
      </c>
      <c r="W57" s="21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154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ht="22.5" outlineLevel="1" x14ac:dyDescent="0.2">
      <c r="A58" s="222">
        <v>16</v>
      </c>
      <c r="B58" s="223" t="s">
        <v>218</v>
      </c>
      <c r="C58" s="234" t="s">
        <v>219</v>
      </c>
      <c r="D58" s="224" t="s">
        <v>152</v>
      </c>
      <c r="E58" s="225">
        <v>12.1568</v>
      </c>
      <c r="F58" s="226"/>
      <c r="G58" s="227">
        <f>ROUND(E58*F58,2)</f>
        <v>0</v>
      </c>
      <c r="H58" s="226"/>
      <c r="I58" s="227">
        <f>ROUND(E58*H58,2)</f>
        <v>0</v>
      </c>
      <c r="J58" s="226"/>
      <c r="K58" s="227">
        <f>ROUND(E58*J58,2)</f>
        <v>0</v>
      </c>
      <c r="L58" s="227">
        <v>21</v>
      </c>
      <c r="M58" s="227">
        <f>G58*(1+L58/100)</f>
        <v>0</v>
      </c>
      <c r="N58" s="227">
        <v>0</v>
      </c>
      <c r="O58" s="227">
        <f>ROUND(E58*N58,2)</f>
        <v>0</v>
      </c>
      <c r="P58" s="227">
        <v>0</v>
      </c>
      <c r="Q58" s="227">
        <f>ROUND(E58*P58,2)</f>
        <v>0</v>
      </c>
      <c r="R58" s="227" t="s">
        <v>153</v>
      </c>
      <c r="S58" s="227" t="s">
        <v>133</v>
      </c>
      <c r="T58" s="228" t="s">
        <v>133</v>
      </c>
      <c r="U58" s="214">
        <v>0.20200000000000001</v>
      </c>
      <c r="V58" s="214">
        <f>ROUND(E58*U58,2)</f>
        <v>2.46</v>
      </c>
      <c r="W58" s="21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154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">
      <c r="A59" s="212"/>
      <c r="B59" s="213"/>
      <c r="C59" s="250" t="s">
        <v>220</v>
      </c>
      <c r="D59" s="242"/>
      <c r="E59" s="242"/>
      <c r="F59" s="242"/>
      <c r="G59" s="242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156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">
      <c r="A60" s="212"/>
      <c r="B60" s="213"/>
      <c r="C60" s="251" t="s">
        <v>221</v>
      </c>
      <c r="D60" s="240"/>
      <c r="E60" s="241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214"/>
      <c r="T60" s="214"/>
      <c r="U60" s="214"/>
      <c r="V60" s="214"/>
      <c r="W60" s="21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158</v>
      </c>
      <c r="AH60" s="205">
        <v>0</v>
      </c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">
      <c r="A61" s="212"/>
      <c r="B61" s="213"/>
      <c r="C61" s="251" t="s">
        <v>222</v>
      </c>
      <c r="D61" s="240"/>
      <c r="E61" s="241">
        <v>7.3319999999999999</v>
      </c>
      <c r="F61" s="214"/>
      <c r="G61" s="214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  <c r="W61" s="21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158</v>
      </c>
      <c r="AH61" s="205">
        <v>0</v>
      </c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">
      <c r="A62" s="212"/>
      <c r="B62" s="213"/>
      <c r="C62" s="251" t="s">
        <v>223</v>
      </c>
      <c r="D62" s="240"/>
      <c r="E62" s="241"/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158</v>
      </c>
      <c r="AH62" s="205">
        <v>0</v>
      </c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">
      <c r="A63" s="212"/>
      <c r="B63" s="213"/>
      <c r="C63" s="251" t="s">
        <v>224</v>
      </c>
      <c r="D63" s="240"/>
      <c r="E63" s="241">
        <v>4.8247999999999998</v>
      </c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158</v>
      </c>
      <c r="AH63" s="205">
        <v>0</v>
      </c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ht="22.5" outlineLevel="1" x14ac:dyDescent="0.2">
      <c r="A64" s="222">
        <v>17</v>
      </c>
      <c r="B64" s="223" t="s">
        <v>225</v>
      </c>
      <c r="C64" s="234" t="s">
        <v>226</v>
      </c>
      <c r="D64" s="224" t="s">
        <v>152</v>
      </c>
      <c r="E64" s="225">
        <v>29.61</v>
      </c>
      <c r="F64" s="226"/>
      <c r="G64" s="227">
        <f>ROUND(E64*F64,2)</f>
        <v>0</v>
      </c>
      <c r="H64" s="226"/>
      <c r="I64" s="227">
        <f>ROUND(E64*H64,2)</f>
        <v>0</v>
      </c>
      <c r="J64" s="226"/>
      <c r="K64" s="227">
        <f>ROUND(E64*J64,2)</f>
        <v>0</v>
      </c>
      <c r="L64" s="227">
        <v>21</v>
      </c>
      <c r="M64" s="227">
        <f>G64*(1+L64/100)</f>
        <v>0</v>
      </c>
      <c r="N64" s="227">
        <v>0</v>
      </c>
      <c r="O64" s="227">
        <f>ROUND(E64*N64,2)</f>
        <v>0</v>
      </c>
      <c r="P64" s="227">
        <v>0</v>
      </c>
      <c r="Q64" s="227">
        <f>ROUND(E64*P64,2)</f>
        <v>0</v>
      </c>
      <c r="R64" s="227" t="s">
        <v>153</v>
      </c>
      <c r="S64" s="227" t="s">
        <v>133</v>
      </c>
      <c r="T64" s="228" t="s">
        <v>133</v>
      </c>
      <c r="U64" s="214">
        <v>0.11600000000000001</v>
      </c>
      <c r="V64" s="214">
        <f>ROUND(E64*U64,2)</f>
        <v>3.43</v>
      </c>
      <c r="W64" s="21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154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12"/>
      <c r="B65" s="213"/>
      <c r="C65" s="250" t="s">
        <v>220</v>
      </c>
      <c r="D65" s="242"/>
      <c r="E65" s="242"/>
      <c r="F65" s="242"/>
      <c r="G65" s="242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156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">
      <c r="A66" s="212"/>
      <c r="B66" s="213"/>
      <c r="C66" s="251" t="s">
        <v>166</v>
      </c>
      <c r="D66" s="240"/>
      <c r="E66" s="241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158</v>
      </c>
      <c r="AH66" s="205">
        <v>0</v>
      </c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">
      <c r="A67" s="212"/>
      <c r="B67" s="213"/>
      <c r="C67" s="251" t="s">
        <v>227</v>
      </c>
      <c r="D67" s="240"/>
      <c r="E67" s="241">
        <v>23.74</v>
      </c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158</v>
      </c>
      <c r="AH67" s="205">
        <v>0</v>
      </c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">
      <c r="A68" s="212"/>
      <c r="B68" s="213"/>
      <c r="C68" s="251" t="s">
        <v>168</v>
      </c>
      <c r="D68" s="240"/>
      <c r="E68" s="241"/>
      <c r="F68" s="214"/>
      <c r="G68" s="214"/>
      <c r="H68" s="214"/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158</v>
      </c>
      <c r="AH68" s="205">
        <v>0</v>
      </c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">
      <c r="A69" s="212"/>
      <c r="B69" s="213"/>
      <c r="C69" s="251" t="s">
        <v>228</v>
      </c>
      <c r="D69" s="240"/>
      <c r="E69" s="241">
        <v>5.87</v>
      </c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158</v>
      </c>
      <c r="AH69" s="205">
        <v>0</v>
      </c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">
      <c r="A70" s="222">
        <v>18</v>
      </c>
      <c r="B70" s="223" t="s">
        <v>229</v>
      </c>
      <c r="C70" s="234" t="s">
        <v>230</v>
      </c>
      <c r="D70" s="224" t="s">
        <v>152</v>
      </c>
      <c r="E70" s="225">
        <v>3.25</v>
      </c>
      <c r="F70" s="226"/>
      <c r="G70" s="227">
        <f>ROUND(E70*F70,2)</f>
        <v>0</v>
      </c>
      <c r="H70" s="226"/>
      <c r="I70" s="227">
        <f>ROUND(E70*H70,2)</f>
        <v>0</v>
      </c>
      <c r="J70" s="226"/>
      <c r="K70" s="227">
        <f>ROUND(E70*J70,2)</f>
        <v>0</v>
      </c>
      <c r="L70" s="227">
        <v>21</v>
      </c>
      <c r="M70" s="227">
        <f>G70*(1+L70/100)</f>
        <v>0</v>
      </c>
      <c r="N70" s="227">
        <v>0</v>
      </c>
      <c r="O70" s="227">
        <f>ROUND(E70*N70,2)</f>
        <v>0</v>
      </c>
      <c r="P70" s="227">
        <v>0</v>
      </c>
      <c r="Q70" s="227">
        <f>ROUND(E70*P70,2)</f>
        <v>0</v>
      </c>
      <c r="R70" s="227" t="s">
        <v>153</v>
      </c>
      <c r="S70" s="227" t="s">
        <v>133</v>
      </c>
      <c r="T70" s="228" t="s">
        <v>133</v>
      </c>
      <c r="U70" s="214">
        <v>3.1739999999999999</v>
      </c>
      <c r="V70" s="214">
        <f>ROUND(E70*U70,2)</f>
        <v>10.32</v>
      </c>
      <c r="W70" s="21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154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ht="22.5" outlineLevel="1" x14ac:dyDescent="0.2">
      <c r="A71" s="212"/>
      <c r="B71" s="213"/>
      <c r="C71" s="250" t="s">
        <v>231</v>
      </c>
      <c r="D71" s="242"/>
      <c r="E71" s="242"/>
      <c r="F71" s="242"/>
      <c r="G71" s="242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156</v>
      </c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31" t="str">
        <f>C71</f>
        <v>sypaninou z vhodných hornin tř. 1 - 4 nebo materiálem připraveným podél výkopu ve vzdálenosti do 3 m od jeho kraje, pro jakoukoliv hloubku výkopu a jakoukoliv míru zhutnění,</v>
      </c>
      <c r="BB71" s="205"/>
      <c r="BC71" s="205"/>
      <c r="BD71" s="205"/>
      <c r="BE71" s="205"/>
      <c r="BF71" s="205"/>
      <c r="BG71" s="205"/>
      <c r="BH71" s="205"/>
    </row>
    <row r="72" spans="1:60" outlineLevel="1" x14ac:dyDescent="0.2">
      <c r="A72" s="212"/>
      <c r="B72" s="213"/>
      <c r="C72" s="251" t="s">
        <v>232</v>
      </c>
      <c r="D72" s="240"/>
      <c r="E72" s="241">
        <v>3.25</v>
      </c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158</v>
      </c>
      <c r="AH72" s="205">
        <v>0</v>
      </c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">
      <c r="A73" s="222">
        <v>19</v>
      </c>
      <c r="B73" s="223" t="s">
        <v>233</v>
      </c>
      <c r="C73" s="234" t="s">
        <v>234</v>
      </c>
      <c r="D73" s="224" t="s">
        <v>235</v>
      </c>
      <c r="E73" s="225">
        <v>5.2519999999999998</v>
      </c>
      <c r="F73" s="226"/>
      <c r="G73" s="227">
        <f>ROUND(E73*F73,2)</f>
        <v>0</v>
      </c>
      <c r="H73" s="226"/>
      <c r="I73" s="227">
        <f>ROUND(E73*H73,2)</f>
        <v>0</v>
      </c>
      <c r="J73" s="226"/>
      <c r="K73" s="227">
        <f>ROUND(E73*J73,2)</f>
        <v>0</v>
      </c>
      <c r="L73" s="227">
        <v>21</v>
      </c>
      <c r="M73" s="227">
        <f>G73*(1+L73/100)</f>
        <v>0</v>
      </c>
      <c r="N73" s="227">
        <v>1</v>
      </c>
      <c r="O73" s="227">
        <f>ROUND(E73*N73,2)</f>
        <v>5.25</v>
      </c>
      <c r="P73" s="227">
        <v>0</v>
      </c>
      <c r="Q73" s="227">
        <f>ROUND(E73*P73,2)</f>
        <v>0</v>
      </c>
      <c r="R73" s="227" t="s">
        <v>236</v>
      </c>
      <c r="S73" s="227" t="s">
        <v>133</v>
      </c>
      <c r="T73" s="228" t="s">
        <v>133</v>
      </c>
      <c r="U73" s="214">
        <v>0</v>
      </c>
      <c r="V73" s="214">
        <f>ROUND(E73*U73,2)</f>
        <v>0</v>
      </c>
      <c r="W73" s="21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237</v>
      </c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outlineLevel="1" x14ac:dyDescent="0.2">
      <c r="A74" s="212"/>
      <c r="B74" s="213"/>
      <c r="C74" s="251" t="s">
        <v>238</v>
      </c>
      <c r="D74" s="240"/>
      <c r="E74" s="241">
        <v>5.2519999999999998</v>
      </c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158</v>
      </c>
      <c r="AH74" s="205">
        <v>0</v>
      </c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">
      <c r="A75" s="222">
        <v>20</v>
      </c>
      <c r="B75" s="223" t="s">
        <v>239</v>
      </c>
      <c r="C75" s="234" t="s">
        <v>240</v>
      </c>
      <c r="D75" s="224" t="s">
        <v>235</v>
      </c>
      <c r="E75" s="225">
        <v>19.645399999999999</v>
      </c>
      <c r="F75" s="226"/>
      <c r="G75" s="227">
        <f>ROUND(E75*F75,2)</f>
        <v>0</v>
      </c>
      <c r="H75" s="226"/>
      <c r="I75" s="227">
        <f>ROUND(E75*H75,2)</f>
        <v>0</v>
      </c>
      <c r="J75" s="226"/>
      <c r="K75" s="227">
        <f>ROUND(E75*J75,2)</f>
        <v>0</v>
      </c>
      <c r="L75" s="227">
        <v>21</v>
      </c>
      <c r="M75" s="227">
        <f>G75*(1+L75/100)</f>
        <v>0</v>
      </c>
      <c r="N75" s="227">
        <v>1</v>
      </c>
      <c r="O75" s="227">
        <f>ROUND(E75*N75,2)</f>
        <v>19.649999999999999</v>
      </c>
      <c r="P75" s="227">
        <v>0</v>
      </c>
      <c r="Q75" s="227">
        <f>ROUND(E75*P75,2)</f>
        <v>0</v>
      </c>
      <c r="R75" s="227" t="s">
        <v>236</v>
      </c>
      <c r="S75" s="227" t="s">
        <v>133</v>
      </c>
      <c r="T75" s="228" t="s">
        <v>133</v>
      </c>
      <c r="U75" s="214">
        <v>0</v>
      </c>
      <c r="V75" s="214">
        <f>ROUND(E75*U75,2)</f>
        <v>0</v>
      </c>
      <c r="W75" s="21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237</v>
      </c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">
      <c r="A76" s="212"/>
      <c r="B76" s="213"/>
      <c r="C76" s="251" t="s">
        <v>241</v>
      </c>
      <c r="D76" s="240"/>
      <c r="E76" s="241">
        <v>19.645389999999999</v>
      </c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158</v>
      </c>
      <c r="AH76" s="205">
        <v>0</v>
      </c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x14ac:dyDescent="0.2">
      <c r="A77" s="216" t="s">
        <v>128</v>
      </c>
      <c r="B77" s="217" t="s">
        <v>76</v>
      </c>
      <c r="C77" s="233" t="s">
        <v>77</v>
      </c>
      <c r="D77" s="218"/>
      <c r="E77" s="219"/>
      <c r="F77" s="220"/>
      <c r="G77" s="220">
        <f>SUMIF(AG78:AG91,"&lt;&gt;NOR",G78:G91)</f>
        <v>0</v>
      </c>
      <c r="H77" s="220"/>
      <c r="I77" s="220">
        <f>SUM(I78:I91)</f>
        <v>0</v>
      </c>
      <c r="J77" s="220"/>
      <c r="K77" s="220">
        <f>SUM(K78:K91)</f>
        <v>0</v>
      </c>
      <c r="L77" s="220"/>
      <c r="M77" s="220">
        <f>SUM(M78:M91)</f>
        <v>0</v>
      </c>
      <c r="N77" s="220"/>
      <c r="O77" s="220">
        <f>SUM(O78:O91)</f>
        <v>17.920000000000002</v>
      </c>
      <c r="P77" s="220"/>
      <c r="Q77" s="220">
        <f>SUM(Q78:Q91)</f>
        <v>0</v>
      </c>
      <c r="R77" s="220"/>
      <c r="S77" s="220"/>
      <c r="T77" s="221"/>
      <c r="U77" s="215"/>
      <c r="V77" s="215">
        <f>SUM(V78:V91)</f>
        <v>46.929999999999993</v>
      </c>
      <c r="W77" s="215"/>
      <c r="AG77" t="s">
        <v>129</v>
      </c>
    </row>
    <row r="78" spans="1:60" outlineLevel="1" x14ac:dyDescent="0.2">
      <c r="A78" s="222">
        <v>21</v>
      </c>
      <c r="B78" s="223" t="s">
        <v>242</v>
      </c>
      <c r="C78" s="234" t="s">
        <v>243</v>
      </c>
      <c r="D78" s="224" t="s">
        <v>178</v>
      </c>
      <c r="E78" s="225">
        <v>97.3</v>
      </c>
      <c r="F78" s="226"/>
      <c r="G78" s="227">
        <f>ROUND(E78*F78,2)</f>
        <v>0</v>
      </c>
      <c r="H78" s="226"/>
      <c r="I78" s="227">
        <f>ROUND(E78*H78,2)</f>
        <v>0</v>
      </c>
      <c r="J78" s="226"/>
      <c r="K78" s="227">
        <f>ROUND(E78*J78,2)</f>
        <v>0</v>
      </c>
      <c r="L78" s="227">
        <v>21</v>
      </c>
      <c r="M78" s="227">
        <f>G78*(1+L78/100)</f>
        <v>0</v>
      </c>
      <c r="N78" s="227">
        <v>0</v>
      </c>
      <c r="O78" s="227">
        <f>ROUND(E78*N78,2)</f>
        <v>0</v>
      </c>
      <c r="P78" s="227">
        <v>0</v>
      </c>
      <c r="Q78" s="227">
        <f>ROUND(E78*P78,2)</f>
        <v>0</v>
      </c>
      <c r="R78" s="227" t="s">
        <v>244</v>
      </c>
      <c r="S78" s="227" t="s">
        <v>133</v>
      </c>
      <c r="T78" s="228" t="s">
        <v>133</v>
      </c>
      <c r="U78" s="214">
        <v>0.06</v>
      </c>
      <c r="V78" s="214">
        <f>ROUND(E78*U78,2)</f>
        <v>5.84</v>
      </c>
      <c r="W78" s="21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154</v>
      </c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">
      <c r="A79" s="212"/>
      <c r="B79" s="213"/>
      <c r="C79" s="250" t="s">
        <v>245</v>
      </c>
      <c r="D79" s="242"/>
      <c r="E79" s="242"/>
      <c r="F79" s="242"/>
      <c r="G79" s="242"/>
      <c r="H79" s="214"/>
      <c r="I79" s="214"/>
      <c r="J79" s="214"/>
      <c r="K79" s="214"/>
      <c r="L79" s="214"/>
      <c r="M79" s="214"/>
      <c r="N79" s="214"/>
      <c r="O79" s="214"/>
      <c r="P79" s="214"/>
      <c r="Q79" s="214"/>
      <c r="R79" s="214"/>
      <c r="S79" s="214"/>
      <c r="T79" s="214"/>
      <c r="U79" s="214"/>
      <c r="V79" s="214"/>
      <c r="W79" s="21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156</v>
      </c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">
      <c r="A80" s="222">
        <v>22</v>
      </c>
      <c r="B80" s="223" t="s">
        <v>246</v>
      </c>
      <c r="C80" s="234" t="s">
        <v>247</v>
      </c>
      <c r="D80" s="224" t="s">
        <v>178</v>
      </c>
      <c r="E80" s="225">
        <v>1510</v>
      </c>
      <c r="F80" s="226"/>
      <c r="G80" s="227">
        <f>ROUND(E80*F80,2)</f>
        <v>0</v>
      </c>
      <c r="H80" s="226"/>
      <c r="I80" s="227">
        <f>ROUND(E80*H80,2)</f>
        <v>0</v>
      </c>
      <c r="J80" s="226"/>
      <c r="K80" s="227">
        <f>ROUND(E80*J80,2)</f>
        <v>0</v>
      </c>
      <c r="L80" s="227">
        <v>21</v>
      </c>
      <c r="M80" s="227">
        <f>G80*(1+L80/100)</f>
        <v>0</v>
      </c>
      <c r="N80" s="227">
        <v>0</v>
      </c>
      <c r="O80" s="227">
        <f>ROUND(E80*N80,2)</f>
        <v>0</v>
      </c>
      <c r="P80" s="227">
        <v>0</v>
      </c>
      <c r="Q80" s="227">
        <f>ROUND(E80*P80,2)</f>
        <v>0</v>
      </c>
      <c r="R80" s="227" t="s">
        <v>153</v>
      </c>
      <c r="S80" s="227" t="s">
        <v>133</v>
      </c>
      <c r="T80" s="228" t="s">
        <v>133</v>
      </c>
      <c r="U80" s="214">
        <v>1.7999999999999999E-2</v>
      </c>
      <c r="V80" s="214">
        <f>ROUND(E80*U80,2)</f>
        <v>27.18</v>
      </c>
      <c r="W80" s="21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154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">
      <c r="A81" s="212"/>
      <c r="B81" s="213"/>
      <c r="C81" s="250" t="s">
        <v>248</v>
      </c>
      <c r="D81" s="242"/>
      <c r="E81" s="242"/>
      <c r="F81" s="242"/>
      <c r="G81" s="242"/>
      <c r="H81" s="214"/>
      <c r="I81" s="214"/>
      <c r="J81" s="214"/>
      <c r="K81" s="214"/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  <c r="W81" s="21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156</v>
      </c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ht="22.5" outlineLevel="1" x14ac:dyDescent="0.2">
      <c r="A82" s="222">
        <v>23</v>
      </c>
      <c r="B82" s="223" t="s">
        <v>249</v>
      </c>
      <c r="C82" s="234" t="s">
        <v>250</v>
      </c>
      <c r="D82" s="224" t="s">
        <v>178</v>
      </c>
      <c r="E82" s="225">
        <v>97.3</v>
      </c>
      <c r="F82" s="226"/>
      <c r="G82" s="227">
        <f>ROUND(E82*F82,2)</f>
        <v>0</v>
      </c>
      <c r="H82" s="226"/>
      <c r="I82" s="227">
        <f>ROUND(E82*H82,2)</f>
        <v>0</v>
      </c>
      <c r="J82" s="226"/>
      <c r="K82" s="227">
        <f>ROUND(E82*J82,2)</f>
        <v>0</v>
      </c>
      <c r="L82" s="227">
        <v>21</v>
      </c>
      <c r="M82" s="227">
        <f>G82*(1+L82/100)</f>
        <v>0</v>
      </c>
      <c r="N82" s="227">
        <v>0</v>
      </c>
      <c r="O82" s="227">
        <f>ROUND(E82*N82,2)</f>
        <v>0</v>
      </c>
      <c r="P82" s="227">
        <v>0</v>
      </c>
      <c r="Q82" s="227">
        <f>ROUND(E82*P82,2)</f>
        <v>0</v>
      </c>
      <c r="R82" s="227" t="s">
        <v>153</v>
      </c>
      <c r="S82" s="227" t="s">
        <v>133</v>
      </c>
      <c r="T82" s="228" t="s">
        <v>133</v>
      </c>
      <c r="U82" s="214">
        <v>0.13</v>
      </c>
      <c r="V82" s="214">
        <f>ROUND(E82*U82,2)</f>
        <v>12.65</v>
      </c>
      <c r="W82" s="214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154</v>
      </c>
      <c r="AH82" s="205"/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outlineLevel="1" x14ac:dyDescent="0.2">
      <c r="A83" s="212"/>
      <c r="B83" s="213"/>
      <c r="C83" s="250" t="s">
        <v>251</v>
      </c>
      <c r="D83" s="242"/>
      <c r="E83" s="242"/>
      <c r="F83" s="242"/>
      <c r="G83" s="242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214"/>
      <c r="T83" s="214"/>
      <c r="U83" s="214"/>
      <c r="V83" s="214"/>
      <c r="W83" s="214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156</v>
      </c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">
      <c r="A84" s="222">
        <v>24</v>
      </c>
      <c r="B84" s="223" t="s">
        <v>252</v>
      </c>
      <c r="C84" s="234" t="s">
        <v>253</v>
      </c>
      <c r="D84" s="224" t="s">
        <v>152</v>
      </c>
      <c r="E84" s="225">
        <v>4.8650000000000002</v>
      </c>
      <c r="F84" s="226"/>
      <c r="G84" s="227">
        <f>ROUND(E84*F84,2)</f>
        <v>0</v>
      </c>
      <c r="H84" s="226"/>
      <c r="I84" s="227">
        <f>ROUND(E84*H84,2)</f>
        <v>0</v>
      </c>
      <c r="J84" s="226"/>
      <c r="K84" s="227">
        <f>ROUND(E84*J84,2)</f>
        <v>0</v>
      </c>
      <c r="L84" s="227">
        <v>21</v>
      </c>
      <c r="M84" s="227">
        <f>G84*(1+L84/100)</f>
        <v>0</v>
      </c>
      <c r="N84" s="227">
        <v>0</v>
      </c>
      <c r="O84" s="227">
        <f>ROUND(E84*N84,2)</f>
        <v>0</v>
      </c>
      <c r="P84" s="227">
        <v>0</v>
      </c>
      <c r="Q84" s="227">
        <f>ROUND(E84*P84,2)</f>
        <v>0</v>
      </c>
      <c r="R84" s="227" t="s">
        <v>244</v>
      </c>
      <c r="S84" s="227" t="s">
        <v>133</v>
      </c>
      <c r="T84" s="228" t="s">
        <v>133</v>
      </c>
      <c r="U84" s="214">
        <v>0.26</v>
      </c>
      <c r="V84" s="214">
        <f>ROUND(E84*U84,2)</f>
        <v>1.26</v>
      </c>
      <c r="W84" s="21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154</v>
      </c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outlineLevel="1" x14ac:dyDescent="0.2">
      <c r="A85" s="212"/>
      <c r="B85" s="213"/>
      <c r="C85" s="251" t="s">
        <v>254</v>
      </c>
      <c r="D85" s="240"/>
      <c r="E85" s="241">
        <v>4.8650000000000002</v>
      </c>
      <c r="F85" s="214"/>
      <c r="G85" s="214"/>
      <c r="H85" s="214"/>
      <c r="I85" s="214"/>
      <c r="J85" s="214"/>
      <c r="K85" s="214"/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158</v>
      </c>
      <c r="AH85" s="205">
        <v>0</v>
      </c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outlineLevel="1" x14ac:dyDescent="0.2">
      <c r="A86" s="222">
        <v>25</v>
      </c>
      <c r="B86" s="223" t="s">
        <v>255</v>
      </c>
      <c r="C86" s="234" t="s">
        <v>256</v>
      </c>
      <c r="D86" s="224" t="s">
        <v>257</v>
      </c>
      <c r="E86" s="225">
        <v>2.919</v>
      </c>
      <c r="F86" s="226"/>
      <c r="G86" s="227">
        <f>ROUND(E86*F86,2)</f>
        <v>0</v>
      </c>
      <c r="H86" s="226"/>
      <c r="I86" s="227">
        <f>ROUND(E86*H86,2)</f>
        <v>0</v>
      </c>
      <c r="J86" s="226"/>
      <c r="K86" s="227">
        <f>ROUND(E86*J86,2)</f>
        <v>0</v>
      </c>
      <c r="L86" s="227">
        <v>21</v>
      </c>
      <c r="M86" s="227">
        <f>G86*(1+L86/100)</f>
        <v>0</v>
      </c>
      <c r="N86" s="227">
        <v>1E-3</v>
      </c>
      <c r="O86" s="227">
        <f>ROUND(E86*N86,2)</f>
        <v>0</v>
      </c>
      <c r="P86" s="227">
        <v>0</v>
      </c>
      <c r="Q86" s="227">
        <f>ROUND(E86*P86,2)</f>
        <v>0</v>
      </c>
      <c r="R86" s="227" t="s">
        <v>236</v>
      </c>
      <c r="S86" s="227" t="s">
        <v>133</v>
      </c>
      <c r="T86" s="228" t="s">
        <v>133</v>
      </c>
      <c r="U86" s="214">
        <v>0</v>
      </c>
      <c r="V86" s="214">
        <f>ROUND(E86*U86,2)</f>
        <v>0</v>
      </c>
      <c r="W86" s="214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237</v>
      </c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">
      <c r="A87" s="212"/>
      <c r="B87" s="213"/>
      <c r="C87" s="251" t="s">
        <v>258</v>
      </c>
      <c r="D87" s="240"/>
      <c r="E87" s="241">
        <v>2.919</v>
      </c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214"/>
      <c r="T87" s="214"/>
      <c r="U87" s="214"/>
      <c r="V87" s="214"/>
      <c r="W87" s="214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158</v>
      </c>
      <c r="AH87" s="205">
        <v>0</v>
      </c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outlineLevel="1" x14ac:dyDescent="0.2">
      <c r="A88" s="222">
        <v>26</v>
      </c>
      <c r="B88" s="223" t="s">
        <v>259</v>
      </c>
      <c r="C88" s="234" t="s">
        <v>260</v>
      </c>
      <c r="D88" s="224" t="s">
        <v>152</v>
      </c>
      <c r="E88" s="225">
        <v>9.73</v>
      </c>
      <c r="F88" s="226"/>
      <c r="G88" s="227">
        <f>ROUND(E88*F88,2)</f>
        <v>0</v>
      </c>
      <c r="H88" s="226"/>
      <c r="I88" s="227">
        <f>ROUND(E88*H88,2)</f>
        <v>0</v>
      </c>
      <c r="J88" s="226"/>
      <c r="K88" s="227">
        <f>ROUND(E88*J88,2)</f>
        <v>0</v>
      </c>
      <c r="L88" s="227">
        <v>21</v>
      </c>
      <c r="M88" s="227">
        <f>G88*(1+L88/100)</f>
        <v>0</v>
      </c>
      <c r="N88" s="227">
        <v>1.67</v>
      </c>
      <c r="O88" s="227">
        <f>ROUND(E88*N88,2)</f>
        <v>16.25</v>
      </c>
      <c r="P88" s="227">
        <v>0</v>
      </c>
      <c r="Q88" s="227">
        <f>ROUND(E88*P88,2)</f>
        <v>0</v>
      </c>
      <c r="R88" s="227" t="s">
        <v>236</v>
      </c>
      <c r="S88" s="227" t="s">
        <v>133</v>
      </c>
      <c r="T88" s="228" t="s">
        <v>133</v>
      </c>
      <c r="U88" s="214">
        <v>0</v>
      </c>
      <c r="V88" s="214">
        <f>ROUND(E88*U88,2)</f>
        <v>0</v>
      </c>
      <c r="W88" s="214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237</v>
      </c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">
      <c r="A89" s="212"/>
      <c r="B89" s="213"/>
      <c r="C89" s="251" t="s">
        <v>261</v>
      </c>
      <c r="D89" s="240"/>
      <c r="E89" s="241">
        <v>9.73</v>
      </c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214"/>
      <c r="T89" s="214"/>
      <c r="U89" s="214"/>
      <c r="V89" s="214"/>
      <c r="W89" s="21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158</v>
      </c>
      <c r="AH89" s="205">
        <v>0</v>
      </c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">
      <c r="A90" s="222">
        <v>27</v>
      </c>
      <c r="B90" s="223" t="s">
        <v>262</v>
      </c>
      <c r="C90" s="234" t="s">
        <v>263</v>
      </c>
      <c r="D90" s="224" t="s">
        <v>264</v>
      </c>
      <c r="E90" s="225">
        <v>1</v>
      </c>
      <c r="F90" s="226"/>
      <c r="G90" s="227">
        <f>ROUND(E90*F90,2)</f>
        <v>0</v>
      </c>
      <c r="H90" s="226"/>
      <c r="I90" s="227">
        <f>ROUND(E90*H90,2)</f>
        <v>0</v>
      </c>
      <c r="J90" s="226"/>
      <c r="K90" s="227">
        <f>ROUND(E90*J90,2)</f>
        <v>0</v>
      </c>
      <c r="L90" s="227">
        <v>21</v>
      </c>
      <c r="M90" s="227">
        <f>G90*(1+L90/100)</f>
        <v>0</v>
      </c>
      <c r="N90" s="227">
        <v>1.67</v>
      </c>
      <c r="O90" s="227">
        <f>ROUND(E90*N90,2)</f>
        <v>1.67</v>
      </c>
      <c r="P90" s="227">
        <v>0</v>
      </c>
      <c r="Q90" s="227">
        <f>ROUND(E90*P90,2)</f>
        <v>0</v>
      </c>
      <c r="R90" s="227"/>
      <c r="S90" s="227" t="s">
        <v>265</v>
      </c>
      <c r="T90" s="228" t="s">
        <v>134</v>
      </c>
      <c r="U90" s="214">
        <v>0</v>
      </c>
      <c r="V90" s="214">
        <f>ROUND(E90*U90,2)</f>
        <v>0</v>
      </c>
      <c r="W90" s="21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266</v>
      </c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">
      <c r="A91" s="212"/>
      <c r="B91" s="213"/>
      <c r="C91" s="235" t="s">
        <v>267</v>
      </c>
      <c r="D91" s="229"/>
      <c r="E91" s="229"/>
      <c r="F91" s="229"/>
      <c r="G91" s="229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214"/>
      <c r="T91" s="214"/>
      <c r="U91" s="214"/>
      <c r="V91" s="214"/>
      <c r="W91" s="21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136</v>
      </c>
      <c r="AH91" s="205"/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x14ac:dyDescent="0.2">
      <c r="A92" s="216" t="s">
        <v>128</v>
      </c>
      <c r="B92" s="217" t="s">
        <v>78</v>
      </c>
      <c r="C92" s="233" t="s">
        <v>79</v>
      </c>
      <c r="D92" s="218"/>
      <c r="E92" s="219"/>
      <c r="F92" s="220"/>
      <c r="G92" s="220">
        <f>SUMIF(AG93:AG99,"&lt;&gt;NOR",G93:G99)</f>
        <v>0</v>
      </c>
      <c r="H92" s="220"/>
      <c r="I92" s="220">
        <f>SUM(I93:I99)</f>
        <v>0</v>
      </c>
      <c r="J92" s="220"/>
      <c r="K92" s="220">
        <f>SUM(K93:K99)</f>
        <v>0</v>
      </c>
      <c r="L92" s="220"/>
      <c r="M92" s="220">
        <f>SUM(M93:M99)</f>
        <v>0</v>
      </c>
      <c r="N92" s="220"/>
      <c r="O92" s="220">
        <f>SUM(O93:O99)</f>
        <v>70.14</v>
      </c>
      <c r="P92" s="220"/>
      <c r="Q92" s="220">
        <f>SUM(Q93:Q99)</f>
        <v>0</v>
      </c>
      <c r="R92" s="220"/>
      <c r="S92" s="220"/>
      <c r="T92" s="221"/>
      <c r="U92" s="215"/>
      <c r="V92" s="215">
        <f>SUM(V93:V99)</f>
        <v>194.32</v>
      </c>
      <c r="W92" s="215"/>
      <c r="AG92" t="s">
        <v>129</v>
      </c>
    </row>
    <row r="93" spans="1:60" outlineLevel="1" x14ac:dyDescent="0.2">
      <c r="A93" s="222">
        <v>28</v>
      </c>
      <c r="B93" s="223" t="s">
        <v>268</v>
      </c>
      <c r="C93" s="234" t="s">
        <v>269</v>
      </c>
      <c r="D93" s="224" t="s">
        <v>178</v>
      </c>
      <c r="E93" s="225">
        <v>192</v>
      </c>
      <c r="F93" s="226"/>
      <c r="G93" s="227">
        <f>ROUND(E93*F93,2)</f>
        <v>0</v>
      </c>
      <c r="H93" s="226"/>
      <c r="I93" s="227">
        <f>ROUND(E93*H93,2)</f>
        <v>0</v>
      </c>
      <c r="J93" s="226"/>
      <c r="K93" s="227">
        <f>ROUND(E93*J93,2)</f>
        <v>0</v>
      </c>
      <c r="L93" s="227">
        <v>21</v>
      </c>
      <c r="M93" s="227">
        <f>G93*(1+L93/100)</f>
        <v>0</v>
      </c>
      <c r="N93" s="227">
        <v>1.8000000000000001E-4</v>
      </c>
      <c r="O93" s="227">
        <f>ROUND(E93*N93,2)</f>
        <v>0.03</v>
      </c>
      <c r="P93" s="227">
        <v>0</v>
      </c>
      <c r="Q93" s="227">
        <f>ROUND(E93*P93,2)</f>
        <v>0</v>
      </c>
      <c r="R93" s="227" t="s">
        <v>270</v>
      </c>
      <c r="S93" s="227" t="s">
        <v>133</v>
      </c>
      <c r="T93" s="228" t="s">
        <v>133</v>
      </c>
      <c r="U93" s="214">
        <v>7.4999999999999997E-2</v>
      </c>
      <c r="V93" s="214">
        <f>ROUND(E93*U93,2)</f>
        <v>14.4</v>
      </c>
      <c r="W93" s="21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154</v>
      </c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">
      <c r="A94" s="212"/>
      <c r="B94" s="213"/>
      <c r="C94" s="250" t="s">
        <v>271</v>
      </c>
      <c r="D94" s="242"/>
      <c r="E94" s="242"/>
      <c r="F94" s="242"/>
      <c r="G94" s="242"/>
      <c r="H94" s="214"/>
      <c r="I94" s="214"/>
      <c r="J94" s="214"/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156</v>
      </c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">
      <c r="A95" s="212"/>
      <c r="B95" s="213"/>
      <c r="C95" s="251" t="s">
        <v>272</v>
      </c>
      <c r="D95" s="240"/>
      <c r="E95" s="241">
        <v>192</v>
      </c>
      <c r="F95" s="214"/>
      <c r="G95" s="214"/>
      <c r="H95" s="214"/>
      <c r="I95" s="214"/>
      <c r="J95" s="214"/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158</v>
      </c>
      <c r="AH95" s="205">
        <v>0</v>
      </c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">
      <c r="A96" s="222">
        <v>29</v>
      </c>
      <c r="B96" s="223" t="s">
        <v>273</v>
      </c>
      <c r="C96" s="234" t="s">
        <v>274</v>
      </c>
      <c r="D96" s="224" t="s">
        <v>188</v>
      </c>
      <c r="E96" s="225">
        <v>160</v>
      </c>
      <c r="F96" s="226"/>
      <c r="G96" s="227">
        <f>ROUND(E96*F96,2)</f>
        <v>0</v>
      </c>
      <c r="H96" s="226"/>
      <c r="I96" s="227">
        <f>ROUND(E96*H96,2)</f>
        <v>0</v>
      </c>
      <c r="J96" s="226"/>
      <c r="K96" s="227">
        <f>ROUND(E96*J96,2)</f>
        <v>0</v>
      </c>
      <c r="L96" s="227">
        <v>21</v>
      </c>
      <c r="M96" s="227">
        <f>G96*(1+L96/100)</f>
        <v>0</v>
      </c>
      <c r="N96" s="227">
        <v>0.43780000000000002</v>
      </c>
      <c r="O96" s="227">
        <f>ROUND(E96*N96,2)</f>
        <v>70.05</v>
      </c>
      <c r="P96" s="227">
        <v>0</v>
      </c>
      <c r="Q96" s="227">
        <f>ROUND(E96*P96,2)</f>
        <v>0</v>
      </c>
      <c r="R96" s="227" t="s">
        <v>275</v>
      </c>
      <c r="S96" s="227" t="s">
        <v>133</v>
      </c>
      <c r="T96" s="228" t="s">
        <v>276</v>
      </c>
      <c r="U96" s="214">
        <v>1.1244700000000001</v>
      </c>
      <c r="V96" s="214">
        <f>ROUND(E96*U96,2)</f>
        <v>179.92</v>
      </c>
      <c r="W96" s="214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277</v>
      </c>
      <c r="AH96" s="205"/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ht="22.5" outlineLevel="1" x14ac:dyDescent="0.2">
      <c r="A97" s="212"/>
      <c r="B97" s="213"/>
      <c r="C97" s="250" t="s">
        <v>278</v>
      </c>
      <c r="D97" s="242"/>
      <c r="E97" s="242"/>
      <c r="F97" s="242"/>
      <c r="G97" s="242"/>
      <c r="H97" s="214"/>
      <c r="I97" s="214"/>
      <c r="J97" s="214"/>
      <c r="K97" s="214"/>
      <c r="L97" s="214"/>
      <c r="M97" s="214"/>
      <c r="N97" s="214"/>
      <c r="O97" s="214"/>
      <c r="P97" s="214"/>
      <c r="Q97" s="214"/>
      <c r="R97" s="214"/>
      <c r="S97" s="214"/>
      <c r="T97" s="214"/>
      <c r="U97" s="214"/>
      <c r="V97" s="214"/>
      <c r="W97" s="214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156</v>
      </c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31" t="str">
        <f>C97</f>
        <v>Lože pro trativody, položení trubek, obsyp potrubí sypaninou z vhodných hornin, nebo materiálem připraveným podél výkopu ve vzdálenosti do 3 m od jeho kraje.  Bez výkopu rýhy.</v>
      </c>
      <c r="BB97" s="205"/>
      <c r="BC97" s="205"/>
      <c r="BD97" s="205"/>
      <c r="BE97" s="205"/>
      <c r="BF97" s="205"/>
      <c r="BG97" s="205"/>
      <c r="BH97" s="205"/>
    </row>
    <row r="98" spans="1:60" outlineLevel="1" x14ac:dyDescent="0.2">
      <c r="A98" s="212"/>
      <c r="B98" s="213"/>
      <c r="C98" s="236" t="s">
        <v>279</v>
      </c>
      <c r="D98" s="230"/>
      <c r="E98" s="230"/>
      <c r="F98" s="230"/>
      <c r="G98" s="230"/>
      <c r="H98" s="214"/>
      <c r="I98" s="214"/>
      <c r="J98" s="214"/>
      <c r="K98" s="214"/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136</v>
      </c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ht="22.5" outlineLevel="1" x14ac:dyDescent="0.2">
      <c r="A99" s="243">
        <v>30</v>
      </c>
      <c r="B99" s="244" t="s">
        <v>280</v>
      </c>
      <c r="C99" s="252" t="s">
        <v>281</v>
      </c>
      <c r="D99" s="245" t="s">
        <v>178</v>
      </c>
      <c r="E99" s="246">
        <v>192</v>
      </c>
      <c r="F99" s="247"/>
      <c r="G99" s="248">
        <f>ROUND(E99*F99,2)</f>
        <v>0</v>
      </c>
      <c r="H99" s="247"/>
      <c r="I99" s="248">
        <f>ROUND(E99*H99,2)</f>
        <v>0</v>
      </c>
      <c r="J99" s="247"/>
      <c r="K99" s="248">
        <f>ROUND(E99*J99,2)</f>
        <v>0</v>
      </c>
      <c r="L99" s="248">
        <v>21</v>
      </c>
      <c r="M99" s="248">
        <f>G99*(1+L99/100)</f>
        <v>0</v>
      </c>
      <c r="N99" s="248">
        <v>2.9999999999999997E-4</v>
      </c>
      <c r="O99" s="248">
        <f>ROUND(E99*N99,2)</f>
        <v>0.06</v>
      </c>
      <c r="P99" s="248">
        <v>0</v>
      </c>
      <c r="Q99" s="248">
        <f>ROUND(E99*P99,2)</f>
        <v>0</v>
      </c>
      <c r="R99" s="248" t="s">
        <v>236</v>
      </c>
      <c r="S99" s="248" t="s">
        <v>133</v>
      </c>
      <c r="T99" s="249" t="s">
        <v>133</v>
      </c>
      <c r="U99" s="214">
        <v>0</v>
      </c>
      <c r="V99" s="214">
        <f>ROUND(E99*U99,2)</f>
        <v>0</v>
      </c>
      <c r="W99" s="214"/>
      <c r="X99" s="205"/>
      <c r="Y99" s="205"/>
      <c r="Z99" s="205"/>
      <c r="AA99" s="205"/>
      <c r="AB99" s="205"/>
      <c r="AC99" s="205"/>
      <c r="AD99" s="205"/>
      <c r="AE99" s="205"/>
      <c r="AF99" s="205"/>
      <c r="AG99" s="205" t="s">
        <v>237</v>
      </c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x14ac:dyDescent="0.2">
      <c r="A100" s="216" t="s">
        <v>128</v>
      </c>
      <c r="B100" s="217" t="s">
        <v>80</v>
      </c>
      <c r="C100" s="233" t="s">
        <v>81</v>
      </c>
      <c r="D100" s="218"/>
      <c r="E100" s="219"/>
      <c r="F100" s="220"/>
      <c r="G100" s="220">
        <f>SUMIF(AG101:AG106,"&lt;&gt;NOR",G101:G106)</f>
        <v>0</v>
      </c>
      <c r="H100" s="220"/>
      <c r="I100" s="220">
        <f>SUM(I101:I106)</f>
        <v>0</v>
      </c>
      <c r="J100" s="220"/>
      <c r="K100" s="220">
        <f>SUM(K101:K106)</f>
        <v>0</v>
      </c>
      <c r="L100" s="220"/>
      <c r="M100" s="220">
        <f>SUM(M101:M106)</f>
        <v>0</v>
      </c>
      <c r="N100" s="220"/>
      <c r="O100" s="220">
        <f>SUM(O101:O106)</f>
        <v>11.270000000000001</v>
      </c>
      <c r="P100" s="220"/>
      <c r="Q100" s="220">
        <f>SUM(Q101:Q106)</f>
        <v>0</v>
      </c>
      <c r="R100" s="220"/>
      <c r="S100" s="220"/>
      <c r="T100" s="221"/>
      <c r="U100" s="215"/>
      <c r="V100" s="215">
        <f>SUM(V101:V106)</f>
        <v>27.3</v>
      </c>
      <c r="W100" s="215"/>
      <c r="AG100" t="s">
        <v>129</v>
      </c>
    </row>
    <row r="101" spans="1:60" outlineLevel="1" x14ac:dyDescent="0.2">
      <c r="A101" s="222">
        <v>31</v>
      </c>
      <c r="B101" s="223" t="s">
        <v>282</v>
      </c>
      <c r="C101" s="234" t="s">
        <v>283</v>
      </c>
      <c r="D101" s="224" t="s">
        <v>178</v>
      </c>
      <c r="E101" s="225">
        <v>35</v>
      </c>
      <c r="F101" s="226"/>
      <c r="G101" s="227">
        <f>ROUND(E101*F101,2)</f>
        <v>0</v>
      </c>
      <c r="H101" s="226"/>
      <c r="I101" s="227">
        <f>ROUND(E101*H101,2)</f>
        <v>0</v>
      </c>
      <c r="J101" s="226"/>
      <c r="K101" s="227">
        <f>ROUND(E101*J101,2)</f>
        <v>0</v>
      </c>
      <c r="L101" s="227">
        <v>21</v>
      </c>
      <c r="M101" s="227">
        <f>G101*(1+L101/100)</f>
        <v>0</v>
      </c>
      <c r="N101" s="227">
        <v>0.18776000000000001</v>
      </c>
      <c r="O101" s="227">
        <f>ROUND(E101*N101,2)</f>
        <v>6.57</v>
      </c>
      <c r="P101" s="227">
        <v>0</v>
      </c>
      <c r="Q101" s="227">
        <f>ROUND(E101*P101,2)</f>
        <v>0</v>
      </c>
      <c r="R101" s="227" t="s">
        <v>179</v>
      </c>
      <c r="S101" s="227" t="s">
        <v>133</v>
      </c>
      <c r="T101" s="228" t="s">
        <v>133</v>
      </c>
      <c r="U101" s="214">
        <v>5.1999999999999998E-2</v>
      </c>
      <c r="V101" s="214">
        <f>ROUND(E101*U101,2)</f>
        <v>1.82</v>
      </c>
      <c r="W101" s="214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154</v>
      </c>
      <c r="AH101" s="205"/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outlineLevel="1" x14ac:dyDescent="0.2">
      <c r="A102" s="212"/>
      <c r="B102" s="213"/>
      <c r="C102" s="250" t="s">
        <v>284</v>
      </c>
      <c r="D102" s="242"/>
      <c r="E102" s="242"/>
      <c r="F102" s="242"/>
      <c r="G102" s="242"/>
      <c r="H102" s="214"/>
      <c r="I102" s="214"/>
      <c r="J102" s="214"/>
      <c r="K102" s="214"/>
      <c r="L102" s="214"/>
      <c r="M102" s="214"/>
      <c r="N102" s="214"/>
      <c r="O102" s="214"/>
      <c r="P102" s="214"/>
      <c r="Q102" s="214"/>
      <c r="R102" s="214"/>
      <c r="S102" s="214"/>
      <c r="T102" s="214"/>
      <c r="U102" s="214"/>
      <c r="V102" s="214"/>
      <c r="W102" s="214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5" t="s">
        <v>156</v>
      </c>
      <c r="AH102" s="205"/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spans="1:60" outlineLevel="1" x14ac:dyDescent="0.2">
      <c r="A103" s="222">
        <v>32</v>
      </c>
      <c r="B103" s="223" t="s">
        <v>285</v>
      </c>
      <c r="C103" s="234" t="s">
        <v>286</v>
      </c>
      <c r="D103" s="224" t="s">
        <v>178</v>
      </c>
      <c r="E103" s="225">
        <v>98</v>
      </c>
      <c r="F103" s="226"/>
      <c r="G103" s="227">
        <f>ROUND(E103*F103,2)</f>
        <v>0</v>
      </c>
      <c r="H103" s="226"/>
      <c r="I103" s="227">
        <f>ROUND(E103*H103,2)</f>
        <v>0</v>
      </c>
      <c r="J103" s="226"/>
      <c r="K103" s="227">
        <f>ROUND(E103*J103,2)</f>
        <v>0</v>
      </c>
      <c r="L103" s="227">
        <v>21</v>
      </c>
      <c r="M103" s="227">
        <f>G103*(1+L103/100)</f>
        <v>0</v>
      </c>
      <c r="N103" s="227">
        <v>3.15E-2</v>
      </c>
      <c r="O103" s="227">
        <f>ROUND(E103*N103,2)</f>
        <v>3.09</v>
      </c>
      <c r="P103" s="227">
        <v>0</v>
      </c>
      <c r="Q103" s="227">
        <f>ROUND(E103*P103,2)</f>
        <v>0</v>
      </c>
      <c r="R103" s="227" t="s">
        <v>179</v>
      </c>
      <c r="S103" s="227" t="s">
        <v>133</v>
      </c>
      <c r="T103" s="228" t="s">
        <v>133</v>
      </c>
      <c r="U103" s="214">
        <v>0.26</v>
      </c>
      <c r="V103" s="214">
        <f>ROUND(E103*U103,2)</f>
        <v>25.48</v>
      </c>
      <c r="W103" s="214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154</v>
      </c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 x14ac:dyDescent="0.2">
      <c r="A104" s="212"/>
      <c r="B104" s="213"/>
      <c r="C104" s="250" t="s">
        <v>287</v>
      </c>
      <c r="D104" s="242"/>
      <c r="E104" s="242"/>
      <c r="F104" s="242"/>
      <c r="G104" s="242"/>
      <c r="H104" s="214"/>
      <c r="I104" s="214"/>
      <c r="J104" s="214"/>
      <c r="K104" s="214"/>
      <c r="L104" s="214"/>
      <c r="M104" s="214"/>
      <c r="N104" s="214"/>
      <c r="O104" s="214"/>
      <c r="P104" s="214"/>
      <c r="Q104" s="214"/>
      <c r="R104" s="214"/>
      <c r="S104" s="214"/>
      <c r="T104" s="214"/>
      <c r="U104" s="214"/>
      <c r="V104" s="214"/>
      <c r="W104" s="214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156</v>
      </c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ht="22.5" outlineLevel="1" x14ac:dyDescent="0.2">
      <c r="A105" s="243">
        <v>33</v>
      </c>
      <c r="B105" s="244" t="s">
        <v>288</v>
      </c>
      <c r="C105" s="252" t="s">
        <v>289</v>
      </c>
      <c r="D105" s="245" t="s">
        <v>178</v>
      </c>
      <c r="E105" s="246">
        <v>98</v>
      </c>
      <c r="F105" s="247"/>
      <c r="G105" s="248">
        <f>ROUND(E105*F105,2)</f>
        <v>0</v>
      </c>
      <c r="H105" s="247"/>
      <c r="I105" s="248">
        <f>ROUND(E105*H105,2)</f>
        <v>0</v>
      </c>
      <c r="J105" s="247"/>
      <c r="K105" s="248">
        <f>ROUND(E105*J105,2)</f>
        <v>0</v>
      </c>
      <c r="L105" s="248">
        <v>21</v>
      </c>
      <c r="M105" s="248">
        <f>G105*(1+L105/100)</f>
        <v>0</v>
      </c>
      <c r="N105" s="248">
        <v>1.0800000000000001E-2</v>
      </c>
      <c r="O105" s="248">
        <f>ROUND(E105*N105,2)</f>
        <v>1.06</v>
      </c>
      <c r="P105" s="248">
        <v>0</v>
      </c>
      <c r="Q105" s="248">
        <f>ROUND(E105*P105,2)</f>
        <v>0</v>
      </c>
      <c r="R105" s="248" t="s">
        <v>236</v>
      </c>
      <c r="S105" s="248" t="s">
        <v>133</v>
      </c>
      <c r="T105" s="249" t="s">
        <v>133</v>
      </c>
      <c r="U105" s="214">
        <v>0</v>
      </c>
      <c r="V105" s="214">
        <f>ROUND(E105*U105,2)</f>
        <v>0</v>
      </c>
      <c r="W105" s="214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237</v>
      </c>
      <c r="AH105" s="205"/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outlineLevel="1" x14ac:dyDescent="0.2">
      <c r="A106" s="243">
        <v>34</v>
      </c>
      <c r="B106" s="244" t="s">
        <v>290</v>
      </c>
      <c r="C106" s="252" t="s">
        <v>291</v>
      </c>
      <c r="D106" s="245" t="s">
        <v>178</v>
      </c>
      <c r="E106" s="246">
        <v>98</v>
      </c>
      <c r="F106" s="247"/>
      <c r="G106" s="248">
        <f>ROUND(E106*F106,2)</f>
        <v>0</v>
      </c>
      <c r="H106" s="247"/>
      <c r="I106" s="248">
        <f>ROUND(E106*H106,2)</f>
        <v>0</v>
      </c>
      <c r="J106" s="247"/>
      <c r="K106" s="248">
        <f>ROUND(E106*J106,2)</f>
        <v>0</v>
      </c>
      <c r="L106" s="248">
        <v>21</v>
      </c>
      <c r="M106" s="248">
        <f>G106*(1+L106/100)</f>
        <v>0</v>
      </c>
      <c r="N106" s="248">
        <v>5.5999999999999999E-3</v>
      </c>
      <c r="O106" s="248">
        <f>ROUND(E106*N106,2)</f>
        <v>0.55000000000000004</v>
      </c>
      <c r="P106" s="248">
        <v>0</v>
      </c>
      <c r="Q106" s="248">
        <f>ROUND(E106*P106,2)</f>
        <v>0</v>
      </c>
      <c r="R106" s="248"/>
      <c r="S106" s="248" t="s">
        <v>265</v>
      </c>
      <c r="T106" s="249" t="s">
        <v>292</v>
      </c>
      <c r="U106" s="214">
        <v>0</v>
      </c>
      <c r="V106" s="214">
        <f>ROUND(E106*U106,2)</f>
        <v>0</v>
      </c>
      <c r="W106" s="214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237</v>
      </c>
      <c r="AH106" s="205"/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x14ac:dyDescent="0.2">
      <c r="A107" s="216" t="s">
        <v>128</v>
      </c>
      <c r="B107" s="217" t="s">
        <v>82</v>
      </c>
      <c r="C107" s="233" t="s">
        <v>83</v>
      </c>
      <c r="D107" s="218"/>
      <c r="E107" s="219"/>
      <c r="F107" s="220"/>
      <c r="G107" s="220">
        <f>SUMIF(AG108:AG128,"&lt;&gt;NOR",G108:G128)</f>
        <v>0</v>
      </c>
      <c r="H107" s="220"/>
      <c r="I107" s="220">
        <f>SUM(I108:I128)</f>
        <v>0</v>
      </c>
      <c r="J107" s="220"/>
      <c r="K107" s="220">
        <f>SUM(K108:K128)</f>
        <v>0</v>
      </c>
      <c r="L107" s="220"/>
      <c r="M107" s="220">
        <f>SUM(M108:M128)</f>
        <v>0</v>
      </c>
      <c r="N107" s="220"/>
      <c r="O107" s="220">
        <f>SUM(O108:O128)</f>
        <v>1097.2700000000002</v>
      </c>
      <c r="P107" s="220"/>
      <c r="Q107" s="220">
        <f>SUM(Q108:Q128)</f>
        <v>0</v>
      </c>
      <c r="R107" s="220"/>
      <c r="S107" s="220"/>
      <c r="T107" s="221"/>
      <c r="U107" s="215"/>
      <c r="V107" s="215">
        <f>SUM(V108:V128)</f>
        <v>82.600000000000009</v>
      </c>
      <c r="W107" s="215"/>
      <c r="AG107" t="s">
        <v>129</v>
      </c>
    </row>
    <row r="108" spans="1:60" ht="22.5" outlineLevel="1" x14ac:dyDescent="0.2">
      <c r="A108" s="222">
        <v>35</v>
      </c>
      <c r="B108" s="223" t="s">
        <v>293</v>
      </c>
      <c r="C108" s="234" t="s">
        <v>294</v>
      </c>
      <c r="D108" s="224" t="s">
        <v>178</v>
      </c>
      <c r="E108" s="225">
        <v>1517.2</v>
      </c>
      <c r="F108" s="226"/>
      <c r="G108" s="227">
        <f>ROUND(E108*F108,2)</f>
        <v>0</v>
      </c>
      <c r="H108" s="226"/>
      <c r="I108" s="227">
        <f>ROUND(E108*H108,2)</f>
        <v>0</v>
      </c>
      <c r="J108" s="226"/>
      <c r="K108" s="227">
        <f>ROUND(E108*J108,2)</f>
        <v>0</v>
      </c>
      <c r="L108" s="227">
        <v>21</v>
      </c>
      <c r="M108" s="227">
        <f>G108*(1+L108/100)</f>
        <v>0</v>
      </c>
      <c r="N108" s="227">
        <v>0.33074999999999999</v>
      </c>
      <c r="O108" s="227">
        <f>ROUND(E108*N108,2)</f>
        <v>501.81</v>
      </c>
      <c r="P108" s="227">
        <v>0</v>
      </c>
      <c r="Q108" s="227">
        <f>ROUND(E108*P108,2)</f>
        <v>0</v>
      </c>
      <c r="R108" s="227" t="s">
        <v>179</v>
      </c>
      <c r="S108" s="227" t="s">
        <v>133</v>
      </c>
      <c r="T108" s="228" t="s">
        <v>133</v>
      </c>
      <c r="U108" s="214">
        <v>2.5999999999999999E-2</v>
      </c>
      <c r="V108" s="214">
        <f>ROUND(E108*U108,2)</f>
        <v>39.450000000000003</v>
      </c>
      <c r="W108" s="214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154</v>
      </c>
      <c r="AH108" s="205"/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">
      <c r="A109" s="212"/>
      <c r="B109" s="213"/>
      <c r="C109" s="251" t="s">
        <v>295</v>
      </c>
      <c r="D109" s="240"/>
      <c r="E109" s="241"/>
      <c r="F109" s="214"/>
      <c r="G109" s="214"/>
      <c r="H109" s="214"/>
      <c r="I109" s="214"/>
      <c r="J109" s="214"/>
      <c r="K109" s="214"/>
      <c r="L109" s="214"/>
      <c r="M109" s="214"/>
      <c r="N109" s="214"/>
      <c r="O109" s="214"/>
      <c r="P109" s="214"/>
      <c r="Q109" s="214"/>
      <c r="R109" s="214"/>
      <c r="S109" s="214"/>
      <c r="T109" s="214"/>
      <c r="U109" s="214"/>
      <c r="V109" s="214"/>
      <c r="W109" s="214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158</v>
      </c>
      <c r="AH109" s="205">
        <v>0</v>
      </c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outlineLevel="1" x14ac:dyDescent="0.2">
      <c r="A110" s="212"/>
      <c r="B110" s="213"/>
      <c r="C110" s="251" t="s">
        <v>296</v>
      </c>
      <c r="D110" s="240"/>
      <c r="E110" s="241">
        <v>979.2</v>
      </c>
      <c r="F110" s="214"/>
      <c r="G110" s="214"/>
      <c r="H110" s="214"/>
      <c r="I110" s="214"/>
      <c r="J110" s="214"/>
      <c r="K110" s="214"/>
      <c r="L110" s="214"/>
      <c r="M110" s="214"/>
      <c r="N110" s="214"/>
      <c r="O110" s="214"/>
      <c r="P110" s="214"/>
      <c r="Q110" s="214"/>
      <c r="R110" s="214"/>
      <c r="S110" s="214"/>
      <c r="T110" s="214"/>
      <c r="U110" s="214"/>
      <c r="V110" s="214"/>
      <c r="W110" s="214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 t="s">
        <v>158</v>
      </c>
      <c r="AH110" s="205">
        <v>0</v>
      </c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outlineLevel="1" x14ac:dyDescent="0.2">
      <c r="A111" s="212"/>
      <c r="B111" s="213"/>
      <c r="C111" s="251" t="s">
        <v>297</v>
      </c>
      <c r="D111" s="240"/>
      <c r="E111" s="241"/>
      <c r="F111" s="214"/>
      <c r="G111" s="214"/>
      <c r="H111" s="214"/>
      <c r="I111" s="214"/>
      <c r="J111" s="214"/>
      <c r="K111" s="214"/>
      <c r="L111" s="214"/>
      <c r="M111" s="214"/>
      <c r="N111" s="214"/>
      <c r="O111" s="214"/>
      <c r="P111" s="214"/>
      <c r="Q111" s="214"/>
      <c r="R111" s="214"/>
      <c r="S111" s="214"/>
      <c r="T111" s="214"/>
      <c r="U111" s="214"/>
      <c r="V111" s="214"/>
      <c r="W111" s="214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158</v>
      </c>
      <c r="AH111" s="205">
        <v>0</v>
      </c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outlineLevel="1" x14ac:dyDescent="0.2">
      <c r="A112" s="212"/>
      <c r="B112" s="213"/>
      <c r="C112" s="251" t="s">
        <v>298</v>
      </c>
      <c r="D112" s="240"/>
      <c r="E112" s="241">
        <v>98.4</v>
      </c>
      <c r="F112" s="214"/>
      <c r="G112" s="214"/>
      <c r="H112" s="214"/>
      <c r="I112" s="214"/>
      <c r="J112" s="214"/>
      <c r="K112" s="214"/>
      <c r="L112" s="214"/>
      <c r="M112" s="214"/>
      <c r="N112" s="214"/>
      <c r="O112" s="214"/>
      <c r="P112" s="214"/>
      <c r="Q112" s="214"/>
      <c r="R112" s="214"/>
      <c r="S112" s="214"/>
      <c r="T112" s="214"/>
      <c r="U112" s="214"/>
      <c r="V112" s="214"/>
      <c r="W112" s="214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 t="s">
        <v>158</v>
      </c>
      <c r="AH112" s="205">
        <v>0</v>
      </c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</row>
    <row r="113" spans="1:60" outlineLevel="1" x14ac:dyDescent="0.2">
      <c r="A113" s="212"/>
      <c r="B113" s="213"/>
      <c r="C113" s="251" t="s">
        <v>299</v>
      </c>
      <c r="D113" s="240"/>
      <c r="E113" s="241"/>
      <c r="F113" s="214"/>
      <c r="G113" s="214"/>
      <c r="H113" s="214"/>
      <c r="I113" s="214"/>
      <c r="J113" s="214"/>
      <c r="K113" s="214"/>
      <c r="L113" s="214"/>
      <c r="M113" s="214"/>
      <c r="N113" s="214"/>
      <c r="O113" s="214"/>
      <c r="P113" s="214"/>
      <c r="Q113" s="214"/>
      <c r="R113" s="214"/>
      <c r="S113" s="214"/>
      <c r="T113" s="214"/>
      <c r="U113" s="214"/>
      <c r="V113" s="214"/>
      <c r="W113" s="214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158</v>
      </c>
      <c r="AH113" s="205">
        <v>0</v>
      </c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outlineLevel="1" x14ac:dyDescent="0.2">
      <c r="A114" s="212"/>
      <c r="B114" s="213"/>
      <c r="C114" s="251" t="s">
        <v>300</v>
      </c>
      <c r="D114" s="240"/>
      <c r="E114" s="241">
        <v>106.6</v>
      </c>
      <c r="F114" s="214"/>
      <c r="G114" s="214"/>
      <c r="H114" s="214"/>
      <c r="I114" s="214"/>
      <c r="J114" s="214"/>
      <c r="K114" s="214"/>
      <c r="L114" s="214"/>
      <c r="M114" s="214"/>
      <c r="N114" s="214"/>
      <c r="O114" s="214"/>
      <c r="P114" s="214"/>
      <c r="Q114" s="214"/>
      <c r="R114" s="214"/>
      <c r="S114" s="214"/>
      <c r="T114" s="214"/>
      <c r="U114" s="214"/>
      <c r="V114" s="214"/>
      <c r="W114" s="214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 t="s">
        <v>158</v>
      </c>
      <c r="AH114" s="205">
        <v>0</v>
      </c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outlineLevel="1" x14ac:dyDescent="0.2">
      <c r="A115" s="212"/>
      <c r="B115" s="213"/>
      <c r="C115" s="251" t="s">
        <v>301</v>
      </c>
      <c r="D115" s="240"/>
      <c r="E115" s="241"/>
      <c r="F115" s="214"/>
      <c r="G115" s="214"/>
      <c r="H115" s="214"/>
      <c r="I115" s="214"/>
      <c r="J115" s="214"/>
      <c r="K115" s="214"/>
      <c r="L115" s="214"/>
      <c r="M115" s="214"/>
      <c r="N115" s="214"/>
      <c r="O115" s="214"/>
      <c r="P115" s="214"/>
      <c r="Q115" s="214"/>
      <c r="R115" s="214"/>
      <c r="S115" s="214"/>
      <c r="T115" s="214"/>
      <c r="U115" s="214"/>
      <c r="V115" s="214"/>
      <c r="W115" s="214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 t="s">
        <v>158</v>
      </c>
      <c r="AH115" s="205">
        <v>0</v>
      </c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</row>
    <row r="116" spans="1:60" outlineLevel="1" x14ac:dyDescent="0.2">
      <c r="A116" s="212"/>
      <c r="B116" s="213"/>
      <c r="C116" s="251" t="s">
        <v>302</v>
      </c>
      <c r="D116" s="240"/>
      <c r="E116" s="241">
        <v>88</v>
      </c>
      <c r="F116" s="214"/>
      <c r="G116" s="214"/>
      <c r="H116" s="214"/>
      <c r="I116" s="214"/>
      <c r="J116" s="214"/>
      <c r="K116" s="214"/>
      <c r="L116" s="214"/>
      <c r="M116" s="214"/>
      <c r="N116" s="214"/>
      <c r="O116" s="214"/>
      <c r="P116" s="214"/>
      <c r="Q116" s="214"/>
      <c r="R116" s="214"/>
      <c r="S116" s="214"/>
      <c r="T116" s="214"/>
      <c r="U116" s="214"/>
      <c r="V116" s="214"/>
      <c r="W116" s="214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158</v>
      </c>
      <c r="AH116" s="205">
        <v>0</v>
      </c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outlineLevel="1" x14ac:dyDescent="0.2">
      <c r="A117" s="212"/>
      <c r="B117" s="213"/>
      <c r="C117" s="251" t="s">
        <v>303</v>
      </c>
      <c r="D117" s="240"/>
      <c r="E117" s="241"/>
      <c r="F117" s="214"/>
      <c r="G117" s="214"/>
      <c r="H117" s="214"/>
      <c r="I117" s="214"/>
      <c r="J117" s="214"/>
      <c r="K117" s="214"/>
      <c r="L117" s="214"/>
      <c r="M117" s="214"/>
      <c r="N117" s="214"/>
      <c r="O117" s="214"/>
      <c r="P117" s="214"/>
      <c r="Q117" s="214"/>
      <c r="R117" s="214"/>
      <c r="S117" s="214"/>
      <c r="T117" s="214"/>
      <c r="U117" s="214"/>
      <c r="V117" s="214"/>
      <c r="W117" s="214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 t="s">
        <v>158</v>
      </c>
      <c r="AH117" s="205">
        <v>0</v>
      </c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outlineLevel="1" x14ac:dyDescent="0.2">
      <c r="A118" s="212"/>
      <c r="B118" s="213"/>
      <c r="C118" s="251" t="s">
        <v>304</v>
      </c>
      <c r="D118" s="240"/>
      <c r="E118" s="241">
        <v>117.6</v>
      </c>
      <c r="F118" s="214"/>
      <c r="G118" s="214"/>
      <c r="H118" s="214"/>
      <c r="I118" s="214"/>
      <c r="J118" s="214"/>
      <c r="K118" s="214"/>
      <c r="L118" s="214"/>
      <c r="M118" s="214"/>
      <c r="N118" s="214"/>
      <c r="O118" s="214"/>
      <c r="P118" s="214"/>
      <c r="Q118" s="214"/>
      <c r="R118" s="214"/>
      <c r="S118" s="214"/>
      <c r="T118" s="214"/>
      <c r="U118" s="214"/>
      <c r="V118" s="214"/>
      <c r="W118" s="214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158</v>
      </c>
      <c r="AH118" s="205">
        <v>0</v>
      </c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outlineLevel="1" x14ac:dyDescent="0.2">
      <c r="A119" s="212"/>
      <c r="B119" s="213"/>
      <c r="C119" s="251" t="s">
        <v>305</v>
      </c>
      <c r="D119" s="240"/>
      <c r="E119" s="241"/>
      <c r="F119" s="214"/>
      <c r="G119" s="214"/>
      <c r="H119" s="214"/>
      <c r="I119" s="214"/>
      <c r="J119" s="214"/>
      <c r="K119" s="214"/>
      <c r="L119" s="214"/>
      <c r="M119" s="214"/>
      <c r="N119" s="214"/>
      <c r="O119" s="214"/>
      <c r="P119" s="214"/>
      <c r="Q119" s="214"/>
      <c r="R119" s="214"/>
      <c r="S119" s="214"/>
      <c r="T119" s="214"/>
      <c r="U119" s="214"/>
      <c r="V119" s="214"/>
      <c r="W119" s="214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158</v>
      </c>
      <c r="AH119" s="205">
        <v>0</v>
      </c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outlineLevel="1" x14ac:dyDescent="0.2">
      <c r="A120" s="212"/>
      <c r="B120" s="213"/>
      <c r="C120" s="251" t="s">
        <v>306</v>
      </c>
      <c r="D120" s="240"/>
      <c r="E120" s="241">
        <v>127.4</v>
      </c>
      <c r="F120" s="214"/>
      <c r="G120" s="214"/>
      <c r="H120" s="214"/>
      <c r="I120" s="214"/>
      <c r="J120" s="214"/>
      <c r="K120" s="214"/>
      <c r="L120" s="214"/>
      <c r="M120" s="214"/>
      <c r="N120" s="214"/>
      <c r="O120" s="214"/>
      <c r="P120" s="214"/>
      <c r="Q120" s="214"/>
      <c r="R120" s="214"/>
      <c r="S120" s="214"/>
      <c r="T120" s="214"/>
      <c r="U120" s="214"/>
      <c r="V120" s="214"/>
      <c r="W120" s="214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 t="s">
        <v>158</v>
      </c>
      <c r="AH120" s="205">
        <v>0</v>
      </c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ht="22.5" outlineLevel="1" x14ac:dyDescent="0.2">
      <c r="A121" s="222">
        <v>36</v>
      </c>
      <c r="B121" s="223" t="s">
        <v>307</v>
      </c>
      <c r="C121" s="234" t="s">
        <v>308</v>
      </c>
      <c r="D121" s="224" t="s">
        <v>178</v>
      </c>
      <c r="E121" s="225">
        <v>1060.8</v>
      </c>
      <c r="F121" s="226"/>
      <c r="G121" s="227">
        <f>ROUND(E121*F121,2)</f>
        <v>0</v>
      </c>
      <c r="H121" s="226"/>
      <c r="I121" s="227">
        <f>ROUND(E121*H121,2)</f>
        <v>0</v>
      </c>
      <c r="J121" s="226"/>
      <c r="K121" s="227">
        <f>ROUND(E121*J121,2)</f>
        <v>0</v>
      </c>
      <c r="L121" s="227">
        <v>21</v>
      </c>
      <c r="M121" s="227">
        <f>G121*(1+L121/100)</f>
        <v>0</v>
      </c>
      <c r="N121" s="227">
        <v>0.441</v>
      </c>
      <c r="O121" s="227">
        <f>ROUND(E121*N121,2)</f>
        <v>467.81</v>
      </c>
      <c r="P121" s="227">
        <v>0</v>
      </c>
      <c r="Q121" s="227">
        <f>ROUND(E121*P121,2)</f>
        <v>0</v>
      </c>
      <c r="R121" s="227" t="s">
        <v>179</v>
      </c>
      <c r="S121" s="227" t="s">
        <v>133</v>
      </c>
      <c r="T121" s="228" t="s">
        <v>133</v>
      </c>
      <c r="U121" s="214">
        <v>2.9000000000000001E-2</v>
      </c>
      <c r="V121" s="214">
        <f>ROUND(E121*U121,2)</f>
        <v>30.76</v>
      </c>
      <c r="W121" s="214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154</v>
      </c>
      <c r="AH121" s="205"/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outlineLevel="1" x14ac:dyDescent="0.2">
      <c r="A122" s="212"/>
      <c r="B122" s="213"/>
      <c r="C122" s="251" t="s">
        <v>309</v>
      </c>
      <c r="D122" s="240"/>
      <c r="E122" s="241"/>
      <c r="F122" s="214"/>
      <c r="G122" s="214"/>
      <c r="H122" s="214"/>
      <c r="I122" s="214"/>
      <c r="J122" s="214"/>
      <c r="K122" s="214"/>
      <c r="L122" s="214"/>
      <c r="M122" s="214"/>
      <c r="N122" s="214"/>
      <c r="O122" s="214"/>
      <c r="P122" s="214"/>
      <c r="Q122" s="214"/>
      <c r="R122" s="214"/>
      <c r="S122" s="214"/>
      <c r="T122" s="214"/>
      <c r="U122" s="214"/>
      <c r="V122" s="214"/>
      <c r="W122" s="214"/>
      <c r="X122" s="205"/>
      <c r="Y122" s="205"/>
      <c r="Z122" s="205"/>
      <c r="AA122" s="205"/>
      <c r="AB122" s="205"/>
      <c r="AC122" s="205"/>
      <c r="AD122" s="205"/>
      <c r="AE122" s="205"/>
      <c r="AF122" s="205"/>
      <c r="AG122" s="205" t="s">
        <v>158</v>
      </c>
      <c r="AH122" s="205">
        <v>0</v>
      </c>
      <c r="AI122" s="205"/>
      <c r="AJ122" s="205"/>
      <c r="AK122" s="205"/>
      <c r="AL122" s="205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/>
      <c r="BE122" s="205"/>
      <c r="BF122" s="205"/>
      <c r="BG122" s="205"/>
      <c r="BH122" s="205"/>
    </row>
    <row r="123" spans="1:60" outlineLevel="1" x14ac:dyDescent="0.2">
      <c r="A123" s="212"/>
      <c r="B123" s="213"/>
      <c r="C123" s="251" t="s">
        <v>310</v>
      </c>
      <c r="D123" s="240"/>
      <c r="E123" s="241">
        <v>1060.8</v>
      </c>
      <c r="F123" s="214"/>
      <c r="G123" s="214"/>
      <c r="H123" s="214"/>
      <c r="I123" s="214"/>
      <c r="J123" s="214"/>
      <c r="K123" s="214"/>
      <c r="L123" s="214"/>
      <c r="M123" s="214"/>
      <c r="N123" s="214"/>
      <c r="O123" s="214"/>
      <c r="P123" s="214"/>
      <c r="Q123" s="214"/>
      <c r="R123" s="214"/>
      <c r="S123" s="214"/>
      <c r="T123" s="214"/>
      <c r="U123" s="214"/>
      <c r="V123" s="214"/>
      <c r="W123" s="214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158</v>
      </c>
      <c r="AH123" s="205">
        <v>0</v>
      </c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ht="22.5" outlineLevel="1" x14ac:dyDescent="0.2">
      <c r="A124" s="222">
        <v>37</v>
      </c>
      <c r="B124" s="223" t="s">
        <v>311</v>
      </c>
      <c r="C124" s="234" t="s">
        <v>312</v>
      </c>
      <c r="D124" s="224" t="s">
        <v>178</v>
      </c>
      <c r="E124" s="225">
        <v>132</v>
      </c>
      <c r="F124" s="226"/>
      <c r="G124" s="227">
        <f>ROUND(E124*F124,2)</f>
        <v>0</v>
      </c>
      <c r="H124" s="226"/>
      <c r="I124" s="227">
        <f>ROUND(E124*H124,2)</f>
        <v>0</v>
      </c>
      <c r="J124" s="226"/>
      <c r="K124" s="227">
        <f>ROUND(E124*J124,2)</f>
        <v>0</v>
      </c>
      <c r="L124" s="227">
        <v>21</v>
      </c>
      <c r="M124" s="227">
        <f>G124*(1+L124/100)</f>
        <v>0</v>
      </c>
      <c r="N124" s="227">
        <v>0.55125000000000002</v>
      </c>
      <c r="O124" s="227">
        <f>ROUND(E124*N124,2)</f>
        <v>72.77</v>
      </c>
      <c r="P124" s="227">
        <v>0</v>
      </c>
      <c r="Q124" s="227">
        <f>ROUND(E124*P124,2)</f>
        <v>0</v>
      </c>
      <c r="R124" s="227" t="s">
        <v>179</v>
      </c>
      <c r="S124" s="227" t="s">
        <v>133</v>
      </c>
      <c r="T124" s="228" t="s">
        <v>133</v>
      </c>
      <c r="U124" s="214">
        <v>2.7E-2</v>
      </c>
      <c r="V124" s="214">
        <f>ROUND(E124*U124,2)</f>
        <v>3.56</v>
      </c>
      <c r="W124" s="214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 t="s">
        <v>154</v>
      </c>
      <c r="AH124" s="205"/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outlineLevel="1" x14ac:dyDescent="0.2">
      <c r="A125" s="212"/>
      <c r="B125" s="213"/>
      <c r="C125" s="251" t="s">
        <v>313</v>
      </c>
      <c r="D125" s="240"/>
      <c r="E125" s="241">
        <v>132</v>
      </c>
      <c r="F125" s="214"/>
      <c r="G125" s="214"/>
      <c r="H125" s="214"/>
      <c r="I125" s="214"/>
      <c r="J125" s="214"/>
      <c r="K125" s="214"/>
      <c r="L125" s="214"/>
      <c r="M125" s="214"/>
      <c r="N125" s="214"/>
      <c r="O125" s="214"/>
      <c r="P125" s="214"/>
      <c r="Q125" s="214"/>
      <c r="R125" s="214"/>
      <c r="S125" s="214"/>
      <c r="T125" s="214"/>
      <c r="U125" s="214"/>
      <c r="V125" s="214"/>
      <c r="W125" s="214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158</v>
      </c>
      <c r="AH125" s="205">
        <v>0</v>
      </c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outlineLevel="1" x14ac:dyDescent="0.2">
      <c r="A126" s="243">
        <v>38</v>
      </c>
      <c r="B126" s="244" t="s">
        <v>314</v>
      </c>
      <c r="C126" s="252" t="s">
        <v>315</v>
      </c>
      <c r="D126" s="245" t="s">
        <v>178</v>
      </c>
      <c r="E126" s="246">
        <v>121</v>
      </c>
      <c r="F126" s="247"/>
      <c r="G126" s="248">
        <f>ROUND(E126*F126,2)</f>
        <v>0</v>
      </c>
      <c r="H126" s="247"/>
      <c r="I126" s="248">
        <f>ROUND(E126*H126,2)</f>
        <v>0</v>
      </c>
      <c r="J126" s="247"/>
      <c r="K126" s="248">
        <f>ROUND(E126*J126,2)</f>
        <v>0</v>
      </c>
      <c r="L126" s="248">
        <v>21</v>
      </c>
      <c r="M126" s="248">
        <f>G126*(1+L126/100)</f>
        <v>0</v>
      </c>
      <c r="N126" s="248">
        <v>3.5400000000000002E-3</v>
      </c>
      <c r="O126" s="248">
        <f>ROUND(E126*N126,2)</f>
        <v>0.43</v>
      </c>
      <c r="P126" s="248">
        <v>0</v>
      </c>
      <c r="Q126" s="248">
        <f>ROUND(E126*P126,2)</f>
        <v>0</v>
      </c>
      <c r="R126" s="248" t="s">
        <v>179</v>
      </c>
      <c r="S126" s="248" t="s">
        <v>133</v>
      </c>
      <c r="T126" s="249" t="s">
        <v>133</v>
      </c>
      <c r="U126" s="214">
        <v>2E-3</v>
      </c>
      <c r="V126" s="214">
        <f>ROUND(E126*U126,2)</f>
        <v>0.24</v>
      </c>
      <c r="W126" s="214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154</v>
      </c>
      <c r="AH126" s="205"/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outlineLevel="1" x14ac:dyDescent="0.2">
      <c r="A127" s="222">
        <v>39</v>
      </c>
      <c r="B127" s="223" t="s">
        <v>316</v>
      </c>
      <c r="C127" s="234" t="s">
        <v>317</v>
      </c>
      <c r="D127" s="224" t="s">
        <v>178</v>
      </c>
      <c r="E127" s="225">
        <v>121</v>
      </c>
      <c r="F127" s="226"/>
      <c r="G127" s="227">
        <f>ROUND(E127*F127,2)</f>
        <v>0</v>
      </c>
      <c r="H127" s="226"/>
      <c r="I127" s="227">
        <f>ROUND(E127*H127,2)</f>
        <v>0</v>
      </c>
      <c r="J127" s="226"/>
      <c r="K127" s="227">
        <f>ROUND(E127*J127,2)</f>
        <v>0</v>
      </c>
      <c r="L127" s="227">
        <v>21</v>
      </c>
      <c r="M127" s="227">
        <f>G127*(1+L127/100)</f>
        <v>0</v>
      </c>
      <c r="N127" s="227">
        <v>0.45001999999999998</v>
      </c>
      <c r="O127" s="227">
        <f>ROUND(E127*N127,2)</f>
        <v>54.45</v>
      </c>
      <c r="P127" s="227">
        <v>0</v>
      </c>
      <c r="Q127" s="227">
        <f>ROUND(E127*P127,2)</f>
        <v>0</v>
      </c>
      <c r="R127" s="227"/>
      <c r="S127" s="227" t="s">
        <v>133</v>
      </c>
      <c r="T127" s="228" t="s">
        <v>133</v>
      </c>
      <c r="U127" s="214">
        <v>7.0999999999999994E-2</v>
      </c>
      <c r="V127" s="214">
        <f>ROUND(E127*U127,2)</f>
        <v>8.59</v>
      </c>
      <c r="W127" s="214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05" t="s">
        <v>154</v>
      </c>
      <c r="AH127" s="205"/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outlineLevel="1" x14ac:dyDescent="0.2">
      <c r="A128" s="212"/>
      <c r="B128" s="213"/>
      <c r="C128" s="251" t="s">
        <v>318</v>
      </c>
      <c r="D128" s="240"/>
      <c r="E128" s="241">
        <v>121</v>
      </c>
      <c r="F128" s="214"/>
      <c r="G128" s="214"/>
      <c r="H128" s="214"/>
      <c r="I128" s="214"/>
      <c r="J128" s="214"/>
      <c r="K128" s="214"/>
      <c r="L128" s="214"/>
      <c r="M128" s="214"/>
      <c r="N128" s="214"/>
      <c r="O128" s="214"/>
      <c r="P128" s="214"/>
      <c r="Q128" s="214"/>
      <c r="R128" s="214"/>
      <c r="S128" s="214"/>
      <c r="T128" s="214"/>
      <c r="U128" s="214"/>
      <c r="V128" s="214"/>
      <c r="W128" s="214"/>
      <c r="X128" s="205"/>
      <c r="Y128" s="205"/>
      <c r="Z128" s="205"/>
      <c r="AA128" s="205"/>
      <c r="AB128" s="205"/>
      <c r="AC128" s="205"/>
      <c r="AD128" s="205"/>
      <c r="AE128" s="205"/>
      <c r="AF128" s="205"/>
      <c r="AG128" s="205" t="s">
        <v>158</v>
      </c>
      <c r="AH128" s="205">
        <v>0</v>
      </c>
      <c r="AI128" s="205"/>
      <c r="AJ128" s="205"/>
      <c r="AK128" s="205"/>
      <c r="AL128" s="205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205"/>
      <c r="BH128" s="205"/>
    </row>
    <row r="129" spans="1:60" x14ac:dyDescent="0.2">
      <c r="A129" s="216" t="s">
        <v>128</v>
      </c>
      <c r="B129" s="217" t="s">
        <v>84</v>
      </c>
      <c r="C129" s="233" t="s">
        <v>85</v>
      </c>
      <c r="D129" s="218"/>
      <c r="E129" s="219"/>
      <c r="F129" s="220"/>
      <c r="G129" s="220">
        <f>SUMIF(AG130:AG140,"&lt;&gt;NOR",G130:G140)</f>
        <v>0</v>
      </c>
      <c r="H129" s="220"/>
      <c r="I129" s="220">
        <f>SUM(I130:I140)</f>
        <v>0</v>
      </c>
      <c r="J129" s="220"/>
      <c r="K129" s="220">
        <f>SUM(K130:K140)</f>
        <v>0</v>
      </c>
      <c r="L129" s="220"/>
      <c r="M129" s="220">
        <f>SUM(M130:M140)</f>
        <v>0</v>
      </c>
      <c r="N129" s="220"/>
      <c r="O129" s="220">
        <f>SUM(O130:O140)</f>
        <v>215.34999999999997</v>
      </c>
      <c r="P129" s="220"/>
      <c r="Q129" s="220">
        <f>SUM(Q130:Q140)</f>
        <v>0</v>
      </c>
      <c r="R129" s="220"/>
      <c r="S129" s="220"/>
      <c r="T129" s="221"/>
      <c r="U129" s="215"/>
      <c r="V129" s="215">
        <f>SUM(V130:V140)</f>
        <v>106.56</v>
      </c>
      <c r="W129" s="215"/>
      <c r="AG129" t="s">
        <v>129</v>
      </c>
    </row>
    <row r="130" spans="1:60" ht="22.5" outlineLevel="1" x14ac:dyDescent="0.2">
      <c r="A130" s="222">
        <v>40</v>
      </c>
      <c r="B130" s="223" t="s">
        <v>319</v>
      </c>
      <c r="C130" s="234" t="s">
        <v>320</v>
      </c>
      <c r="D130" s="224" t="s">
        <v>178</v>
      </c>
      <c r="E130" s="225">
        <v>816</v>
      </c>
      <c r="F130" s="226"/>
      <c r="G130" s="227">
        <f>ROUND(E130*F130,2)</f>
        <v>0</v>
      </c>
      <c r="H130" s="226"/>
      <c r="I130" s="227">
        <f>ROUND(E130*H130,2)</f>
        <v>0</v>
      </c>
      <c r="J130" s="226"/>
      <c r="K130" s="227">
        <f>ROUND(E130*J130,2)</f>
        <v>0</v>
      </c>
      <c r="L130" s="227">
        <v>21</v>
      </c>
      <c r="M130" s="227">
        <f>G130*(1+L130/100)</f>
        <v>0</v>
      </c>
      <c r="N130" s="227">
        <v>0.15826000000000001</v>
      </c>
      <c r="O130" s="227">
        <f>ROUND(E130*N130,2)</f>
        <v>129.13999999999999</v>
      </c>
      <c r="P130" s="227">
        <v>0</v>
      </c>
      <c r="Q130" s="227">
        <f>ROUND(E130*P130,2)</f>
        <v>0</v>
      </c>
      <c r="R130" s="227" t="s">
        <v>179</v>
      </c>
      <c r="S130" s="227" t="s">
        <v>133</v>
      </c>
      <c r="T130" s="228" t="s">
        <v>133</v>
      </c>
      <c r="U130" s="214">
        <v>5.6000000000000001E-2</v>
      </c>
      <c r="V130" s="214">
        <f>ROUND(E130*U130,2)</f>
        <v>45.7</v>
      </c>
      <c r="W130" s="214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154</v>
      </c>
      <c r="AH130" s="205"/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outlineLevel="1" x14ac:dyDescent="0.2">
      <c r="A131" s="212"/>
      <c r="B131" s="213"/>
      <c r="C131" s="250" t="s">
        <v>284</v>
      </c>
      <c r="D131" s="242"/>
      <c r="E131" s="242"/>
      <c r="F131" s="242"/>
      <c r="G131" s="242"/>
      <c r="H131" s="214"/>
      <c r="I131" s="214"/>
      <c r="J131" s="214"/>
      <c r="K131" s="214"/>
      <c r="L131" s="214"/>
      <c r="M131" s="214"/>
      <c r="N131" s="214"/>
      <c r="O131" s="214"/>
      <c r="P131" s="214"/>
      <c r="Q131" s="214"/>
      <c r="R131" s="214"/>
      <c r="S131" s="214"/>
      <c r="T131" s="214"/>
      <c r="U131" s="214"/>
      <c r="V131" s="214"/>
      <c r="W131" s="214"/>
      <c r="X131" s="205"/>
      <c r="Y131" s="205"/>
      <c r="Z131" s="205"/>
      <c r="AA131" s="205"/>
      <c r="AB131" s="205"/>
      <c r="AC131" s="205"/>
      <c r="AD131" s="205"/>
      <c r="AE131" s="205"/>
      <c r="AF131" s="205"/>
      <c r="AG131" s="205" t="s">
        <v>156</v>
      </c>
      <c r="AH131" s="205"/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5"/>
      <c r="AZ131" s="205"/>
      <c r="BA131" s="205"/>
      <c r="BB131" s="205"/>
      <c r="BC131" s="205"/>
      <c r="BD131" s="205"/>
      <c r="BE131" s="205"/>
      <c r="BF131" s="205"/>
      <c r="BG131" s="205"/>
      <c r="BH131" s="205"/>
    </row>
    <row r="132" spans="1:60" outlineLevel="1" x14ac:dyDescent="0.2">
      <c r="A132" s="222">
        <v>41</v>
      </c>
      <c r="B132" s="223" t="s">
        <v>321</v>
      </c>
      <c r="C132" s="234" t="s">
        <v>322</v>
      </c>
      <c r="D132" s="224" t="s">
        <v>178</v>
      </c>
      <c r="E132" s="225">
        <v>121</v>
      </c>
      <c r="F132" s="226"/>
      <c r="G132" s="227">
        <f>ROUND(E132*F132,2)</f>
        <v>0</v>
      </c>
      <c r="H132" s="226"/>
      <c r="I132" s="227">
        <f>ROUND(E132*H132,2)</f>
        <v>0</v>
      </c>
      <c r="J132" s="226"/>
      <c r="K132" s="227">
        <f>ROUND(E132*J132,2)</f>
        <v>0</v>
      </c>
      <c r="L132" s="227">
        <v>21</v>
      </c>
      <c r="M132" s="227">
        <f>G132*(1+L132/100)</f>
        <v>0</v>
      </c>
      <c r="N132" s="227">
        <v>6.5199999999999998E-3</v>
      </c>
      <c r="O132" s="227">
        <f>ROUND(E132*N132,2)</f>
        <v>0.79</v>
      </c>
      <c r="P132" s="227">
        <v>0</v>
      </c>
      <c r="Q132" s="227">
        <f>ROUND(E132*P132,2)</f>
        <v>0</v>
      </c>
      <c r="R132" s="227" t="s">
        <v>179</v>
      </c>
      <c r="S132" s="227" t="s">
        <v>133</v>
      </c>
      <c r="T132" s="228" t="s">
        <v>133</v>
      </c>
      <c r="U132" s="214">
        <v>4.0000000000000001E-3</v>
      </c>
      <c r="V132" s="214">
        <f>ROUND(E132*U132,2)</f>
        <v>0.48</v>
      </c>
      <c r="W132" s="214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 t="s">
        <v>154</v>
      </c>
      <c r="AH132" s="205"/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outlineLevel="1" x14ac:dyDescent="0.2">
      <c r="A133" s="212"/>
      <c r="B133" s="213"/>
      <c r="C133" s="250" t="s">
        <v>323</v>
      </c>
      <c r="D133" s="242"/>
      <c r="E133" s="242"/>
      <c r="F133" s="242"/>
      <c r="G133" s="242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214"/>
      <c r="T133" s="214"/>
      <c r="U133" s="214"/>
      <c r="V133" s="214"/>
      <c r="W133" s="214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 t="s">
        <v>156</v>
      </c>
      <c r="AH133" s="205"/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205"/>
      <c r="BE133" s="205"/>
      <c r="BF133" s="205"/>
      <c r="BG133" s="205"/>
      <c r="BH133" s="205"/>
    </row>
    <row r="134" spans="1:60" outlineLevel="1" x14ac:dyDescent="0.2">
      <c r="A134" s="243">
        <v>42</v>
      </c>
      <c r="B134" s="244" t="s">
        <v>324</v>
      </c>
      <c r="C134" s="252" t="s">
        <v>325</v>
      </c>
      <c r="D134" s="245" t="s">
        <v>178</v>
      </c>
      <c r="E134" s="246">
        <v>816</v>
      </c>
      <c r="F134" s="247"/>
      <c r="G134" s="248">
        <f>ROUND(E134*F134,2)</f>
        <v>0</v>
      </c>
      <c r="H134" s="247"/>
      <c r="I134" s="248">
        <f>ROUND(E134*H134,2)</f>
        <v>0</v>
      </c>
      <c r="J134" s="247"/>
      <c r="K134" s="248">
        <f>ROUND(E134*J134,2)</f>
        <v>0</v>
      </c>
      <c r="L134" s="248">
        <v>21</v>
      </c>
      <c r="M134" s="248">
        <f>G134*(1+L134/100)</f>
        <v>0</v>
      </c>
      <c r="N134" s="248">
        <v>3.4000000000000002E-4</v>
      </c>
      <c r="O134" s="248">
        <f>ROUND(E134*N134,2)</f>
        <v>0.28000000000000003</v>
      </c>
      <c r="P134" s="248">
        <v>0</v>
      </c>
      <c r="Q134" s="248">
        <f>ROUND(E134*P134,2)</f>
        <v>0</v>
      </c>
      <c r="R134" s="248" t="s">
        <v>179</v>
      </c>
      <c r="S134" s="248" t="s">
        <v>133</v>
      </c>
      <c r="T134" s="249" t="s">
        <v>133</v>
      </c>
      <c r="U134" s="214">
        <v>8.0000000000000002E-3</v>
      </c>
      <c r="V134" s="214">
        <f>ROUND(E134*U134,2)</f>
        <v>6.53</v>
      </c>
      <c r="W134" s="214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154</v>
      </c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ht="22.5" outlineLevel="1" x14ac:dyDescent="0.2">
      <c r="A135" s="243">
        <v>43</v>
      </c>
      <c r="B135" s="244" t="s">
        <v>326</v>
      </c>
      <c r="C135" s="252" t="s">
        <v>327</v>
      </c>
      <c r="D135" s="245" t="s">
        <v>178</v>
      </c>
      <c r="E135" s="246">
        <v>816</v>
      </c>
      <c r="F135" s="247"/>
      <c r="G135" s="248">
        <f>ROUND(E135*F135,2)</f>
        <v>0</v>
      </c>
      <c r="H135" s="247"/>
      <c r="I135" s="248">
        <f>ROUND(E135*H135,2)</f>
        <v>0</v>
      </c>
      <c r="J135" s="247"/>
      <c r="K135" s="248">
        <f>ROUND(E135*J135,2)</f>
        <v>0</v>
      </c>
      <c r="L135" s="248">
        <v>21</v>
      </c>
      <c r="M135" s="248">
        <f>G135*(1+L135/100)</f>
        <v>0</v>
      </c>
      <c r="N135" s="248">
        <v>6.0999999999999997E-4</v>
      </c>
      <c r="O135" s="248">
        <f>ROUND(E135*N135,2)</f>
        <v>0.5</v>
      </c>
      <c r="P135" s="248">
        <v>0</v>
      </c>
      <c r="Q135" s="248">
        <f>ROUND(E135*P135,2)</f>
        <v>0</v>
      </c>
      <c r="R135" s="248" t="s">
        <v>179</v>
      </c>
      <c r="S135" s="248" t="s">
        <v>133</v>
      </c>
      <c r="T135" s="249" t="s">
        <v>133</v>
      </c>
      <c r="U135" s="214">
        <v>2E-3</v>
      </c>
      <c r="V135" s="214">
        <f>ROUND(E135*U135,2)</f>
        <v>1.63</v>
      </c>
      <c r="W135" s="214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 t="s">
        <v>154</v>
      </c>
      <c r="AH135" s="205"/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ht="22.5" outlineLevel="1" x14ac:dyDescent="0.2">
      <c r="A136" s="222">
        <v>44</v>
      </c>
      <c r="B136" s="223" t="s">
        <v>328</v>
      </c>
      <c r="C136" s="234" t="s">
        <v>329</v>
      </c>
      <c r="D136" s="224" t="s">
        <v>178</v>
      </c>
      <c r="E136" s="225">
        <v>816</v>
      </c>
      <c r="F136" s="226"/>
      <c r="G136" s="227">
        <f>ROUND(E136*F136,2)</f>
        <v>0</v>
      </c>
      <c r="H136" s="226"/>
      <c r="I136" s="227">
        <f>ROUND(E136*H136,2)</f>
        <v>0</v>
      </c>
      <c r="J136" s="226"/>
      <c r="K136" s="227">
        <f>ROUND(E136*J136,2)</f>
        <v>0</v>
      </c>
      <c r="L136" s="227">
        <v>21</v>
      </c>
      <c r="M136" s="227">
        <f>G136*(1+L136/100)</f>
        <v>0</v>
      </c>
      <c r="N136" s="227">
        <v>0.10373</v>
      </c>
      <c r="O136" s="227">
        <f>ROUND(E136*N136,2)</f>
        <v>84.64</v>
      </c>
      <c r="P136" s="227">
        <v>0</v>
      </c>
      <c r="Q136" s="227">
        <f>ROUND(E136*P136,2)</f>
        <v>0</v>
      </c>
      <c r="R136" s="227" t="s">
        <v>179</v>
      </c>
      <c r="S136" s="227" t="s">
        <v>133</v>
      </c>
      <c r="T136" s="228" t="s">
        <v>133</v>
      </c>
      <c r="U136" s="214">
        <v>6.4000000000000001E-2</v>
      </c>
      <c r="V136" s="214">
        <f>ROUND(E136*U136,2)</f>
        <v>52.22</v>
      </c>
      <c r="W136" s="214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154</v>
      </c>
      <c r="AH136" s="205"/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">
      <c r="A137" s="212"/>
      <c r="B137" s="213"/>
      <c r="C137" s="251" t="s">
        <v>330</v>
      </c>
      <c r="D137" s="240"/>
      <c r="E137" s="241"/>
      <c r="F137" s="214"/>
      <c r="G137" s="214"/>
      <c r="H137" s="214"/>
      <c r="I137" s="214"/>
      <c r="J137" s="214"/>
      <c r="K137" s="214"/>
      <c r="L137" s="214"/>
      <c r="M137" s="214"/>
      <c r="N137" s="214"/>
      <c r="O137" s="214"/>
      <c r="P137" s="214"/>
      <c r="Q137" s="214"/>
      <c r="R137" s="214"/>
      <c r="S137" s="214"/>
      <c r="T137" s="214"/>
      <c r="U137" s="214"/>
      <c r="V137" s="214"/>
      <c r="W137" s="214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 t="s">
        <v>158</v>
      </c>
      <c r="AH137" s="205">
        <v>0</v>
      </c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outlineLevel="1" x14ac:dyDescent="0.2">
      <c r="A138" s="212"/>
      <c r="B138" s="213"/>
      <c r="C138" s="251" t="s">
        <v>331</v>
      </c>
      <c r="D138" s="240"/>
      <c r="E138" s="241">
        <v>700</v>
      </c>
      <c r="F138" s="214"/>
      <c r="G138" s="214"/>
      <c r="H138" s="214"/>
      <c r="I138" s="214"/>
      <c r="J138" s="214"/>
      <c r="K138" s="214"/>
      <c r="L138" s="214"/>
      <c r="M138" s="214"/>
      <c r="N138" s="214"/>
      <c r="O138" s="214"/>
      <c r="P138" s="214"/>
      <c r="Q138" s="214"/>
      <c r="R138" s="214"/>
      <c r="S138" s="214"/>
      <c r="T138" s="214"/>
      <c r="U138" s="214"/>
      <c r="V138" s="214"/>
      <c r="W138" s="214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 t="s">
        <v>158</v>
      </c>
      <c r="AH138" s="205">
        <v>0</v>
      </c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</row>
    <row r="139" spans="1:60" outlineLevel="1" x14ac:dyDescent="0.2">
      <c r="A139" s="212"/>
      <c r="B139" s="213"/>
      <c r="C139" s="251" t="s">
        <v>332</v>
      </c>
      <c r="D139" s="240"/>
      <c r="E139" s="241"/>
      <c r="F139" s="214"/>
      <c r="G139" s="214"/>
      <c r="H139" s="214"/>
      <c r="I139" s="214"/>
      <c r="J139" s="214"/>
      <c r="K139" s="214"/>
      <c r="L139" s="214"/>
      <c r="M139" s="214"/>
      <c r="N139" s="214"/>
      <c r="O139" s="214"/>
      <c r="P139" s="214"/>
      <c r="Q139" s="214"/>
      <c r="R139" s="214"/>
      <c r="S139" s="214"/>
      <c r="T139" s="214"/>
      <c r="U139" s="214"/>
      <c r="V139" s="214"/>
      <c r="W139" s="214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158</v>
      </c>
      <c r="AH139" s="205">
        <v>0</v>
      </c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outlineLevel="1" x14ac:dyDescent="0.2">
      <c r="A140" s="212"/>
      <c r="B140" s="213"/>
      <c r="C140" s="251" t="s">
        <v>333</v>
      </c>
      <c r="D140" s="240"/>
      <c r="E140" s="241">
        <v>116</v>
      </c>
      <c r="F140" s="214"/>
      <c r="G140" s="214"/>
      <c r="H140" s="214"/>
      <c r="I140" s="214"/>
      <c r="J140" s="214"/>
      <c r="K140" s="214"/>
      <c r="L140" s="214"/>
      <c r="M140" s="214"/>
      <c r="N140" s="214"/>
      <c r="O140" s="214"/>
      <c r="P140" s="214"/>
      <c r="Q140" s="214"/>
      <c r="R140" s="214"/>
      <c r="S140" s="214"/>
      <c r="T140" s="214"/>
      <c r="U140" s="214"/>
      <c r="V140" s="214"/>
      <c r="W140" s="214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158</v>
      </c>
      <c r="AH140" s="205">
        <v>0</v>
      </c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x14ac:dyDescent="0.2">
      <c r="A141" s="216" t="s">
        <v>128</v>
      </c>
      <c r="B141" s="217" t="s">
        <v>86</v>
      </c>
      <c r="C141" s="233" t="s">
        <v>87</v>
      </c>
      <c r="D141" s="218"/>
      <c r="E141" s="219"/>
      <c r="F141" s="220"/>
      <c r="G141" s="220">
        <f>SUMIF(AG142:AG150,"&lt;&gt;NOR",G142:G150)</f>
        <v>0</v>
      </c>
      <c r="H141" s="220"/>
      <c r="I141" s="220">
        <f>SUM(I142:I150)</f>
        <v>0</v>
      </c>
      <c r="J141" s="220"/>
      <c r="K141" s="220">
        <f>SUM(K142:K150)</f>
        <v>0</v>
      </c>
      <c r="L141" s="220"/>
      <c r="M141" s="220">
        <f>SUM(M142:M150)</f>
        <v>0</v>
      </c>
      <c r="N141" s="220"/>
      <c r="O141" s="220">
        <f>SUM(O142:O150)</f>
        <v>26.55</v>
      </c>
      <c r="P141" s="220"/>
      <c r="Q141" s="220">
        <f>SUM(Q142:Q150)</f>
        <v>0</v>
      </c>
      <c r="R141" s="220"/>
      <c r="S141" s="220"/>
      <c r="T141" s="221"/>
      <c r="U141" s="215"/>
      <c r="V141" s="215">
        <f>SUM(V142:V150)</f>
        <v>85.009999999999991</v>
      </c>
      <c r="W141" s="215"/>
      <c r="AG141" t="s">
        <v>129</v>
      </c>
    </row>
    <row r="142" spans="1:60" outlineLevel="1" x14ac:dyDescent="0.2">
      <c r="A142" s="222">
        <v>45</v>
      </c>
      <c r="B142" s="223" t="s">
        <v>334</v>
      </c>
      <c r="C142" s="234" t="s">
        <v>335</v>
      </c>
      <c r="D142" s="224" t="s">
        <v>178</v>
      </c>
      <c r="E142" s="225">
        <v>106.6</v>
      </c>
      <c r="F142" s="226"/>
      <c r="G142" s="227">
        <f>ROUND(E142*F142,2)</f>
        <v>0</v>
      </c>
      <c r="H142" s="226"/>
      <c r="I142" s="227">
        <f>ROUND(E142*H142,2)</f>
        <v>0</v>
      </c>
      <c r="J142" s="226"/>
      <c r="K142" s="227">
        <f>ROUND(E142*J142,2)</f>
        <v>0</v>
      </c>
      <c r="L142" s="227">
        <v>21</v>
      </c>
      <c r="M142" s="227">
        <f>G142*(1+L142/100)</f>
        <v>0</v>
      </c>
      <c r="N142" s="227">
        <v>2.1000000000000001E-4</v>
      </c>
      <c r="O142" s="227">
        <f>ROUND(E142*N142,2)</f>
        <v>0.02</v>
      </c>
      <c r="P142" s="227">
        <v>0</v>
      </c>
      <c r="Q142" s="227">
        <f>ROUND(E142*P142,2)</f>
        <v>0</v>
      </c>
      <c r="R142" s="227" t="s">
        <v>179</v>
      </c>
      <c r="S142" s="227" t="s">
        <v>133</v>
      </c>
      <c r="T142" s="228" t="s">
        <v>133</v>
      </c>
      <c r="U142" s="214">
        <v>7.0999999999999994E-2</v>
      </c>
      <c r="V142" s="214">
        <f>ROUND(E142*U142,2)</f>
        <v>7.57</v>
      </c>
      <c r="W142" s="214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 t="s">
        <v>154</v>
      </c>
      <c r="AH142" s="205"/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outlineLevel="1" x14ac:dyDescent="0.2">
      <c r="A143" s="212"/>
      <c r="B143" s="213"/>
      <c r="C143" s="251" t="s">
        <v>300</v>
      </c>
      <c r="D143" s="240"/>
      <c r="E143" s="241">
        <v>106.6</v>
      </c>
      <c r="F143" s="214"/>
      <c r="G143" s="214"/>
      <c r="H143" s="214"/>
      <c r="I143" s="214"/>
      <c r="J143" s="214"/>
      <c r="K143" s="214"/>
      <c r="L143" s="214"/>
      <c r="M143" s="214"/>
      <c r="N143" s="214"/>
      <c r="O143" s="214"/>
      <c r="P143" s="214"/>
      <c r="Q143" s="214"/>
      <c r="R143" s="214"/>
      <c r="S143" s="214"/>
      <c r="T143" s="214"/>
      <c r="U143" s="214"/>
      <c r="V143" s="214"/>
      <c r="W143" s="214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158</v>
      </c>
      <c r="AH143" s="205">
        <v>0</v>
      </c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outlineLevel="1" x14ac:dyDescent="0.2">
      <c r="A144" s="222">
        <v>46</v>
      </c>
      <c r="B144" s="223" t="s">
        <v>336</v>
      </c>
      <c r="C144" s="234" t="s">
        <v>337</v>
      </c>
      <c r="D144" s="224" t="s">
        <v>178</v>
      </c>
      <c r="E144" s="225">
        <v>162</v>
      </c>
      <c r="F144" s="226"/>
      <c r="G144" s="227">
        <f>ROUND(E144*F144,2)</f>
        <v>0</v>
      </c>
      <c r="H144" s="226"/>
      <c r="I144" s="227">
        <f>ROUND(E144*H144,2)</f>
        <v>0</v>
      </c>
      <c r="J144" s="226"/>
      <c r="K144" s="227">
        <f>ROUND(E144*J144,2)</f>
        <v>0</v>
      </c>
      <c r="L144" s="227">
        <v>21</v>
      </c>
      <c r="M144" s="227">
        <f>G144*(1+L144/100)</f>
        <v>0</v>
      </c>
      <c r="N144" s="227">
        <v>7.3899999999999993E-2</v>
      </c>
      <c r="O144" s="227">
        <f>ROUND(E144*N144,2)</f>
        <v>11.97</v>
      </c>
      <c r="P144" s="227">
        <v>0</v>
      </c>
      <c r="Q144" s="227">
        <f>ROUND(E144*P144,2)</f>
        <v>0</v>
      </c>
      <c r="R144" s="227" t="s">
        <v>179</v>
      </c>
      <c r="S144" s="227" t="s">
        <v>133</v>
      </c>
      <c r="T144" s="228" t="s">
        <v>133</v>
      </c>
      <c r="U144" s="214">
        <v>0.47799999999999998</v>
      </c>
      <c r="V144" s="214">
        <f>ROUND(E144*U144,2)</f>
        <v>77.44</v>
      </c>
      <c r="W144" s="214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154</v>
      </c>
      <c r="AH144" s="205"/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ht="22.5" outlineLevel="1" x14ac:dyDescent="0.2">
      <c r="A145" s="212"/>
      <c r="B145" s="213"/>
      <c r="C145" s="250" t="s">
        <v>338</v>
      </c>
      <c r="D145" s="242"/>
      <c r="E145" s="242"/>
      <c r="F145" s="242"/>
      <c r="G145" s="242"/>
      <c r="H145" s="214"/>
      <c r="I145" s="214"/>
      <c r="J145" s="214"/>
      <c r="K145" s="214"/>
      <c r="L145" s="214"/>
      <c r="M145" s="214"/>
      <c r="N145" s="214"/>
      <c r="O145" s="214"/>
      <c r="P145" s="214"/>
      <c r="Q145" s="214"/>
      <c r="R145" s="214"/>
      <c r="S145" s="214"/>
      <c r="T145" s="214"/>
      <c r="U145" s="214"/>
      <c r="V145" s="214"/>
      <c r="W145" s="214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 t="s">
        <v>156</v>
      </c>
      <c r="AH145" s="205"/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31" t="str">
        <f>C145</f>
        <v>s provedením lože z kameniva drceného, s vyplněním spár, s dvojitým hutněním a se smetením přebytečného materiálu na krajnici. S dodáním hmot pro lože a výplň spár.</v>
      </c>
      <c r="BB145" s="205"/>
      <c r="BC145" s="205"/>
      <c r="BD145" s="205"/>
      <c r="BE145" s="205"/>
      <c r="BF145" s="205"/>
      <c r="BG145" s="205"/>
      <c r="BH145" s="205"/>
    </row>
    <row r="146" spans="1:60" outlineLevel="1" x14ac:dyDescent="0.2">
      <c r="A146" s="212"/>
      <c r="B146" s="213"/>
      <c r="C146" s="251" t="s">
        <v>339</v>
      </c>
      <c r="D146" s="240"/>
      <c r="E146" s="241">
        <v>162</v>
      </c>
      <c r="F146" s="214"/>
      <c r="G146" s="214"/>
      <c r="H146" s="214"/>
      <c r="I146" s="214"/>
      <c r="J146" s="214"/>
      <c r="K146" s="214"/>
      <c r="L146" s="214"/>
      <c r="M146" s="214"/>
      <c r="N146" s="214"/>
      <c r="O146" s="214"/>
      <c r="P146" s="214"/>
      <c r="Q146" s="214"/>
      <c r="R146" s="214"/>
      <c r="S146" s="214"/>
      <c r="T146" s="214"/>
      <c r="U146" s="214"/>
      <c r="V146" s="214"/>
      <c r="W146" s="214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 t="s">
        <v>158</v>
      </c>
      <c r="AH146" s="205">
        <v>0</v>
      </c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</row>
    <row r="147" spans="1:60" outlineLevel="1" x14ac:dyDescent="0.2">
      <c r="A147" s="222">
        <v>47</v>
      </c>
      <c r="B147" s="223" t="s">
        <v>340</v>
      </c>
      <c r="C147" s="234" t="s">
        <v>341</v>
      </c>
      <c r="D147" s="224" t="s">
        <v>178</v>
      </c>
      <c r="E147" s="225">
        <v>106.6</v>
      </c>
      <c r="F147" s="226"/>
      <c r="G147" s="227">
        <f>ROUND(E147*F147,2)</f>
        <v>0</v>
      </c>
      <c r="H147" s="226"/>
      <c r="I147" s="227">
        <f>ROUND(E147*H147,2)</f>
        <v>0</v>
      </c>
      <c r="J147" s="226"/>
      <c r="K147" s="227">
        <f>ROUND(E147*J147,2)</f>
        <v>0</v>
      </c>
      <c r="L147" s="227">
        <v>21</v>
      </c>
      <c r="M147" s="227">
        <f>G147*(1+L147/100)</f>
        <v>0</v>
      </c>
      <c r="N147" s="227">
        <v>2.1000000000000001E-4</v>
      </c>
      <c r="O147" s="227">
        <f>ROUND(E147*N147,2)</f>
        <v>0.02</v>
      </c>
      <c r="P147" s="227">
        <v>0</v>
      </c>
      <c r="Q147" s="227">
        <f>ROUND(E147*P147,2)</f>
        <v>0</v>
      </c>
      <c r="R147" s="227"/>
      <c r="S147" s="227" t="s">
        <v>265</v>
      </c>
      <c r="T147" s="228" t="s">
        <v>292</v>
      </c>
      <c r="U147" s="214">
        <v>0</v>
      </c>
      <c r="V147" s="214">
        <f>ROUND(E147*U147,2)</f>
        <v>0</v>
      </c>
      <c r="W147" s="214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 t="s">
        <v>154</v>
      </c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outlineLevel="1" x14ac:dyDescent="0.2">
      <c r="A148" s="212"/>
      <c r="B148" s="213"/>
      <c r="C148" s="251" t="s">
        <v>300</v>
      </c>
      <c r="D148" s="240"/>
      <c r="E148" s="241">
        <v>106.6</v>
      </c>
      <c r="F148" s="214"/>
      <c r="G148" s="214"/>
      <c r="H148" s="214"/>
      <c r="I148" s="214"/>
      <c r="J148" s="214"/>
      <c r="K148" s="214"/>
      <c r="L148" s="214"/>
      <c r="M148" s="214"/>
      <c r="N148" s="214"/>
      <c r="O148" s="214"/>
      <c r="P148" s="214"/>
      <c r="Q148" s="214"/>
      <c r="R148" s="214"/>
      <c r="S148" s="214"/>
      <c r="T148" s="214"/>
      <c r="U148" s="214"/>
      <c r="V148" s="214"/>
      <c r="W148" s="214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 t="s">
        <v>158</v>
      </c>
      <c r="AH148" s="205">
        <v>0</v>
      </c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</row>
    <row r="149" spans="1:60" outlineLevel="1" x14ac:dyDescent="0.2">
      <c r="A149" s="243">
        <v>48</v>
      </c>
      <c r="B149" s="244" t="s">
        <v>342</v>
      </c>
      <c r="C149" s="252" t="s">
        <v>343</v>
      </c>
      <c r="D149" s="245" t="s">
        <v>178</v>
      </c>
      <c r="E149" s="246">
        <v>80</v>
      </c>
      <c r="F149" s="247"/>
      <c r="G149" s="248">
        <f>ROUND(E149*F149,2)</f>
        <v>0</v>
      </c>
      <c r="H149" s="247"/>
      <c r="I149" s="248">
        <f>ROUND(E149*H149,2)</f>
        <v>0</v>
      </c>
      <c r="J149" s="247"/>
      <c r="K149" s="248">
        <f>ROUND(E149*J149,2)</f>
        <v>0</v>
      </c>
      <c r="L149" s="248">
        <v>21</v>
      </c>
      <c r="M149" s="248">
        <f>G149*(1+L149/100)</f>
        <v>0</v>
      </c>
      <c r="N149" s="248">
        <v>0.17244999999999999</v>
      </c>
      <c r="O149" s="248">
        <f>ROUND(E149*N149,2)</f>
        <v>13.8</v>
      </c>
      <c r="P149" s="248">
        <v>0</v>
      </c>
      <c r="Q149" s="248">
        <f>ROUND(E149*P149,2)</f>
        <v>0</v>
      </c>
      <c r="R149" s="248" t="s">
        <v>236</v>
      </c>
      <c r="S149" s="248" t="s">
        <v>133</v>
      </c>
      <c r="T149" s="249" t="s">
        <v>133</v>
      </c>
      <c r="U149" s="214">
        <v>0</v>
      </c>
      <c r="V149" s="214">
        <f>ROUND(E149*U149,2)</f>
        <v>0</v>
      </c>
      <c r="W149" s="214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 t="s">
        <v>237</v>
      </c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ht="22.5" outlineLevel="1" x14ac:dyDescent="0.2">
      <c r="A150" s="243">
        <v>49</v>
      </c>
      <c r="B150" s="244" t="s">
        <v>344</v>
      </c>
      <c r="C150" s="252" t="s">
        <v>345</v>
      </c>
      <c r="D150" s="245" t="s">
        <v>178</v>
      </c>
      <c r="E150" s="246">
        <v>82</v>
      </c>
      <c r="F150" s="247"/>
      <c r="G150" s="248">
        <f>ROUND(E150*F150,2)</f>
        <v>0</v>
      </c>
      <c r="H150" s="247"/>
      <c r="I150" s="248">
        <f>ROUND(E150*H150,2)</f>
        <v>0</v>
      </c>
      <c r="J150" s="247"/>
      <c r="K150" s="248">
        <f>ROUND(E150*J150,2)</f>
        <v>0</v>
      </c>
      <c r="L150" s="248">
        <v>21</v>
      </c>
      <c r="M150" s="248">
        <f>G150*(1+L150/100)</f>
        <v>0</v>
      </c>
      <c r="N150" s="248">
        <v>8.9999999999999993E-3</v>
      </c>
      <c r="O150" s="248">
        <f>ROUND(E150*N150,2)</f>
        <v>0.74</v>
      </c>
      <c r="P150" s="248">
        <v>0</v>
      </c>
      <c r="Q150" s="248">
        <f>ROUND(E150*P150,2)</f>
        <v>0</v>
      </c>
      <c r="R150" s="248" t="s">
        <v>236</v>
      </c>
      <c r="S150" s="248" t="s">
        <v>133</v>
      </c>
      <c r="T150" s="249" t="s">
        <v>133</v>
      </c>
      <c r="U150" s="214">
        <v>0</v>
      </c>
      <c r="V150" s="214">
        <f>ROUND(E150*U150,2)</f>
        <v>0</v>
      </c>
      <c r="W150" s="214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237</v>
      </c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x14ac:dyDescent="0.2">
      <c r="A151" s="216" t="s">
        <v>128</v>
      </c>
      <c r="B151" s="217" t="s">
        <v>88</v>
      </c>
      <c r="C151" s="233" t="s">
        <v>89</v>
      </c>
      <c r="D151" s="218"/>
      <c r="E151" s="219"/>
      <c r="F151" s="220"/>
      <c r="G151" s="220">
        <f>SUMIF(AG152:AG164,"&lt;&gt;NOR",G152:G164)</f>
        <v>0</v>
      </c>
      <c r="H151" s="220"/>
      <c r="I151" s="220">
        <f>SUM(I152:I164)</f>
        <v>0</v>
      </c>
      <c r="J151" s="220"/>
      <c r="K151" s="220">
        <f>SUM(K152:K164)</f>
        <v>0</v>
      </c>
      <c r="L151" s="220"/>
      <c r="M151" s="220">
        <f>SUM(M152:M164)</f>
        <v>0</v>
      </c>
      <c r="N151" s="220"/>
      <c r="O151" s="220">
        <f>SUM(O152:O164)</f>
        <v>1.32</v>
      </c>
      <c r="P151" s="220"/>
      <c r="Q151" s="220">
        <f>SUM(Q152:Q164)</f>
        <v>0</v>
      </c>
      <c r="R151" s="220"/>
      <c r="S151" s="220"/>
      <c r="T151" s="221"/>
      <c r="U151" s="215"/>
      <c r="V151" s="215">
        <f>SUM(V152:V164)</f>
        <v>14.419999999999998</v>
      </c>
      <c r="W151" s="215"/>
      <c r="AG151" t="s">
        <v>129</v>
      </c>
    </row>
    <row r="152" spans="1:60" outlineLevel="1" x14ac:dyDescent="0.2">
      <c r="A152" s="222">
        <v>50</v>
      </c>
      <c r="B152" s="223" t="s">
        <v>346</v>
      </c>
      <c r="C152" s="234" t="s">
        <v>347</v>
      </c>
      <c r="D152" s="224" t="s">
        <v>188</v>
      </c>
      <c r="E152" s="225">
        <v>13</v>
      </c>
      <c r="F152" s="226"/>
      <c r="G152" s="227">
        <f>ROUND(E152*F152,2)</f>
        <v>0</v>
      </c>
      <c r="H152" s="226"/>
      <c r="I152" s="227">
        <f>ROUND(E152*H152,2)</f>
        <v>0</v>
      </c>
      <c r="J152" s="226"/>
      <c r="K152" s="227">
        <f>ROUND(E152*J152,2)</f>
        <v>0</v>
      </c>
      <c r="L152" s="227">
        <v>21</v>
      </c>
      <c r="M152" s="227">
        <f>G152*(1+L152/100)</f>
        <v>0</v>
      </c>
      <c r="N152" s="227">
        <v>0</v>
      </c>
      <c r="O152" s="227">
        <f>ROUND(E152*N152,2)</f>
        <v>0</v>
      </c>
      <c r="P152" s="227">
        <v>0</v>
      </c>
      <c r="Q152" s="227">
        <f>ROUND(E152*P152,2)</f>
        <v>0</v>
      </c>
      <c r="R152" s="227" t="s">
        <v>348</v>
      </c>
      <c r="S152" s="227" t="s">
        <v>133</v>
      </c>
      <c r="T152" s="228" t="s">
        <v>133</v>
      </c>
      <c r="U152" s="214">
        <v>6.6000000000000003E-2</v>
      </c>
      <c r="V152" s="214">
        <f>ROUND(E152*U152,2)</f>
        <v>0.86</v>
      </c>
      <c r="W152" s="214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 t="s">
        <v>154</v>
      </c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</row>
    <row r="153" spans="1:60" outlineLevel="1" x14ac:dyDescent="0.2">
      <c r="A153" s="212"/>
      <c r="B153" s="213"/>
      <c r="C153" s="250" t="s">
        <v>349</v>
      </c>
      <c r="D153" s="242"/>
      <c r="E153" s="242"/>
      <c r="F153" s="242"/>
      <c r="G153" s="242"/>
      <c r="H153" s="214"/>
      <c r="I153" s="214"/>
      <c r="J153" s="214"/>
      <c r="K153" s="214"/>
      <c r="L153" s="214"/>
      <c r="M153" s="214"/>
      <c r="N153" s="214"/>
      <c r="O153" s="214"/>
      <c r="P153" s="214"/>
      <c r="Q153" s="214"/>
      <c r="R153" s="214"/>
      <c r="S153" s="214"/>
      <c r="T153" s="214"/>
      <c r="U153" s="214"/>
      <c r="V153" s="214"/>
      <c r="W153" s="214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 t="s">
        <v>156</v>
      </c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ht="22.5" outlineLevel="1" x14ac:dyDescent="0.2">
      <c r="A154" s="222">
        <v>51</v>
      </c>
      <c r="B154" s="223" t="s">
        <v>350</v>
      </c>
      <c r="C154" s="234" t="s">
        <v>351</v>
      </c>
      <c r="D154" s="224" t="s">
        <v>352</v>
      </c>
      <c r="E154" s="225">
        <v>12</v>
      </c>
      <c r="F154" s="226"/>
      <c r="G154" s="227">
        <f>ROUND(E154*F154,2)</f>
        <v>0</v>
      </c>
      <c r="H154" s="226"/>
      <c r="I154" s="227">
        <f>ROUND(E154*H154,2)</f>
        <v>0</v>
      </c>
      <c r="J154" s="226"/>
      <c r="K154" s="227">
        <f>ROUND(E154*J154,2)</f>
        <v>0</v>
      </c>
      <c r="L154" s="227">
        <v>21</v>
      </c>
      <c r="M154" s="227">
        <f>G154*(1+L154/100)</f>
        <v>0</v>
      </c>
      <c r="N154" s="227">
        <v>1.0000000000000001E-5</v>
      </c>
      <c r="O154" s="227">
        <f>ROUND(E154*N154,2)</f>
        <v>0</v>
      </c>
      <c r="P154" s="227">
        <v>0</v>
      </c>
      <c r="Q154" s="227">
        <f>ROUND(E154*P154,2)</f>
        <v>0</v>
      </c>
      <c r="R154" s="227" t="s">
        <v>348</v>
      </c>
      <c r="S154" s="227" t="s">
        <v>133</v>
      </c>
      <c r="T154" s="228" t="s">
        <v>133</v>
      </c>
      <c r="U154" s="214">
        <v>0.17599999999999999</v>
      </c>
      <c r="V154" s="214">
        <f>ROUND(E154*U154,2)</f>
        <v>2.11</v>
      </c>
      <c r="W154" s="214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 t="s">
        <v>154</v>
      </c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outlineLevel="1" x14ac:dyDescent="0.2">
      <c r="A155" s="212"/>
      <c r="B155" s="213"/>
      <c r="C155" s="250" t="s">
        <v>353</v>
      </c>
      <c r="D155" s="242"/>
      <c r="E155" s="242"/>
      <c r="F155" s="242"/>
      <c r="G155" s="242"/>
      <c r="H155" s="214"/>
      <c r="I155" s="214"/>
      <c r="J155" s="214"/>
      <c r="K155" s="214"/>
      <c r="L155" s="214"/>
      <c r="M155" s="214"/>
      <c r="N155" s="214"/>
      <c r="O155" s="214"/>
      <c r="P155" s="214"/>
      <c r="Q155" s="214"/>
      <c r="R155" s="214"/>
      <c r="S155" s="214"/>
      <c r="T155" s="214"/>
      <c r="U155" s="214"/>
      <c r="V155" s="214"/>
      <c r="W155" s="214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 t="s">
        <v>156</v>
      </c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outlineLevel="1" x14ac:dyDescent="0.2">
      <c r="A156" s="222">
        <v>52</v>
      </c>
      <c r="B156" s="223" t="s">
        <v>354</v>
      </c>
      <c r="C156" s="234" t="s">
        <v>355</v>
      </c>
      <c r="D156" s="224" t="s">
        <v>352</v>
      </c>
      <c r="E156" s="225">
        <v>3</v>
      </c>
      <c r="F156" s="226"/>
      <c r="G156" s="227">
        <f>ROUND(E156*F156,2)</f>
        <v>0</v>
      </c>
      <c r="H156" s="226"/>
      <c r="I156" s="227">
        <f>ROUND(E156*H156,2)</f>
        <v>0</v>
      </c>
      <c r="J156" s="226"/>
      <c r="K156" s="227">
        <f>ROUND(E156*J156,2)</f>
        <v>0</v>
      </c>
      <c r="L156" s="227">
        <v>21</v>
      </c>
      <c r="M156" s="227">
        <f>G156*(1+L156/100)</f>
        <v>0</v>
      </c>
      <c r="N156" s="227">
        <v>0.43093999999999999</v>
      </c>
      <c r="O156" s="227">
        <f>ROUND(E156*N156,2)</f>
        <v>1.29</v>
      </c>
      <c r="P156" s="227">
        <v>0</v>
      </c>
      <c r="Q156" s="227">
        <f>ROUND(E156*P156,2)</f>
        <v>0</v>
      </c>
      <c r="R156" s="227" t="s">
        <v>179</v>
      </c>
      <c r="S156" s="227" t="s">
        <v>133</v>
      </c>
      <c r="T156" s="228" t="s">
        <v>133</v>
      </c>
      <c r="U156" s="214">
        <v>3.8170000000000002</v>
      </c>
      <c r="V156" s="214">
        <f>ROUND(E156*U156,2)</f>
        <v>11.45</v>
      </c>
      <c r="W156" s="214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 t="s">
        <v>154</v>
      </c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ht="33.75" outlineLevel="1" x14ac:dyDescent="0.2">
      <c r="A157" s="212"/>
      <c r="B157" s="213"/>
      <c r="C157" s="250" t="s">
        <v>356</v>
      </c>
      <c r="D157" s="242"/>
      <c r="E157" s="242"/>
      <c r="F157" s="242"/>
      <c r="G157" s="242"/>
      <c r="H157" s="214"/>
      <c r="I157" s="214"/>
      <c r="J157" s="214"/>
      <c r="K157" s="214"/>
      <c r="L157" s="214"/>
      <c r="M157" s="214"/>
      <c r="N157" s="214"/>
      <c r="O157" s="214"/>
      <c r="P157" s="214"/>
      <c r="Q157" s="214"/>
      <c r="R157" s="214"/>
      <c r="S157" s="214"/>
      <c r="T157" s="214"/>
      <c r="U157" s="214"/>
      <c r="V157" s="214"/>
      <c r="W157" s="214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 t="s">
        <v>156</v>
      </c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31" t="str">
        <f>C157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157" s="205"/>
      <c r="BC157" s="205"/>
      <c r="BD157" s="205"/>
      <c r="BE157" s="205"/>
      <c r="BF157" s="205"/>
      <c r="BG157" s="205"/>
      <c r="BH157" s="205"/>
    </row>
    <row r="158" spans="1:60" outlineLevel="1" x14ac:dyDescent="0.2">
      <c r="A158" s="212"/>
      <c r="B158" s="213"/>
      <c r="C158" s="236" t="s">
        <v>357</v>
      </c>
      <c r="D158" s="230"/>
      <c r="E158" s="230"/>
      <c r="F158" s="230"/>
      <c r="G158" s="230"/>
      <c r="H158" s="214"/>
      <c r="I158" s="214"/>
      <c r="J158" s="214"/>
      <c r="K158" s="214"/>
      <c r="L158" s="214"/>
      <c r="M158" s="214"/>
      <c r="N158" s="214"/>
      <c r="O158" s="214"/>
      <c r="P158" s="214"/>
      <c r="Q158" s="214"/>
      <c r="R158" s="214"/>
      <c r="S158" s="214"/>
      <c r="T158" s="214"/>
      <c r="U158" s="214"/>
      <c r="V158" s="214"/>
      <c r="W158" s="214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 t="s">
        <v>136</v>
      </c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</row>
    <row r="159" spans="1:60" outlineLevel="1" x14ac:dyDescent="0.2">
      <c r="A159" s="243">
        <v>53</v>
      </c>
      <c r="B159" s="244" t="s">
        <v>358</v>
      </c>
      <c r="C159" s="252" t="s">
        <v>359</v>
      </c>
      <c r="D159" s="245" t="s">
        <v>360</v>
      </c>
      <c r="E159" s="246">
        <v>4</v>
      </c>
      <c r="F159" s="247"/>
      <c r="G159" s="248">
        <f>ROUND(E159*F159,2)</f>
        <v>0</v>
      </c>
      <c r="H159" s="247"/>
      <c r="I159" s="248">
        <f>ROUND(E159*H159,2)</f>
        <v>0</v>
      </c>
      <c r="J159" s="247"/>
      <c r="K159" s="248">
        <f>ROUND(E159*J159,2)</f>
        <v>0</v>
      </c>
      <c r="L159" s="248">
        <v>21</v>
      </c>
      <c r="M159" s="248">
        <f>G159*(1+L159/100)</f>
        <v>0</v>
      </c>
      <c r="N159" s="248">
        <v>0</v>
      </c>
      <c r="O159" s="248">
        <f>ROUND(E159*N159,2)</f>
        <v>0</v>
      </c>
      <c r="P159" s="248">
        <v>0</v>
      </c>
      <c r="Q159" s="248">
        <f>ROUND(E159*P159,2)</f>
        <v>0</v>
      </c>
      <c r="R159" s="248"/>
      <c r="S159" s="248" t="s">
        <v>265</v>
      </c>
      <c r="T159" s="249" t="s">
        <v>292</v>
      </c>
      <c r="U159" s="214">
        <v>0</v>
      </c>
      <c r="V159" s="214">
        <f>ROUND(E159*U159,2)</f>
        <v>0</v>
      </c>
      <c r="W159" s="214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 t="s">
        <v>154</v>
      </c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ht="22.5" outlineLevel="1" x14ac:dyDescent="0.2">
      <c r="A160" s="243">
        <v>54</v>
      </c>
      <c r="B160" s="244" t="s">
        <v>361</v>
      </c>
      <c r="C160" s="252" t="s">
        <v>362</v>
      </c>
      <c r="D160" s="245" t="s">
        <v>352</v>
      </c>
      <c r="E160" s="246">
        <v>13</v>
      </c>
      <c r="F160" s="247"/>
      <c r="G160" s="248">
        <f>ROUND(E160*F160,2)</f>
        <v>0</v>
      </c>
      <c r="H160" s="247"/>
      <c r="I160" s="248">
        <f>ROUND(E160*H160,2)</f>
        <v>0</v>
      </c>
      <c r="J160" s="247"/>
      <c r="K160" s="248">
        <f>ROUND(E160*J160,2)</f>
        <v>0</v>
      </c>
      <c r="L160" s="248">
        <v>21</v>
      </c>
      <c r="M160" s="248">
        <f>G160*(1+L160/100)</f>
        <v>0</v>
      </c>
      <c r="N160" s="248">
        <v>2.5999999999999999E-3</v>
      </c>
      <c r="O160" s="248">
        <f>ROUND(E160*N160,2)</f>
        <v>0.03</v>
      </c>
      <c r="P160" s="248">
        <v>0</v>
      </c>
      <c r="Q160" s="248">
        <f>ROUND(E160*P160,2)</f>
        <v>0</v>
      </c>
      <c r="R160" s="248" t="s">
        <v>236</v>
      </c>
      <c r="S160" s="248" t="s">
        <v>133</v>
      </c>
      <c r="T160" s="249" t="s">
        <v>133</v>
      </c>
      <c r="U160" s="214">
        <v>0</v>
      </c>
      <c r="V160" s="214">
        <f>ROUND(E160*U160,2)</f>
        <v>0</v>
      </c>
      <c r="W160" s="214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 t="s">
        <v>237</v>
      </c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outlineLevel="1" x14ac:dyDescent="0.2">
      <c r="A161" s="243">
        <v>55</v>
      </c>
      <c r="B161" s="244" t="s">
        <v>363</v>
      </c>
      <c r="C161" s="252" t="s">
        <v>364</v>
      </c>
      <c r="D161" s="245" t="s">
        <v>352</v>
      </c>
      <c r="E161" s="246">
        <v>3</v>
      </c>
      <c r="F161" s="247"/>
      <c r="G161" s="248">
        <f>ROUND(E161*F161,2)</f>
        <v>0</v>
      </c>
      <c r="H161" s="247"/>
      <c r="I161" s="248">
        <f>ROUND(E161*H161,2)</f>
        <v>0</v>
      </c>
      <c r="J161" s="247"/>
      <c r="K161" s="248">
        <f>ROUND(E161*J161,2)</f>
        <v>0</v>
      </c>
      <c r="L161" s="248">
        <v>21</v>
      </c>
      <c r="M161" s="248">
        <f>G161*(1+L161/100)</f>
        <v>0</v>
      </c>
      <c r="N161" s="248">
        <v>0</v>
      </c>
      <c r="O161" s="248">
        <f>ROUND(E161*N161,2)</f>
        <v>0</v>
      </c>
      <c r="P161" s="248">
        <v>0</v>
      </c>
      <c r="Q161" s="248">
        <f>ROUND(E161*P161,2)</f>
        <v>0</v>
      </c>
      <c r="R161" s="248" t="s">
        <v>236</v>
      </c>
      <c r="S161" s="248" t="s">
        <v>133</v>
      </c>
      <c r="T161" s="249" t="s">
        <v>133</v>
      </c>
      <c r="U161" s="214">
        <v>0</v>
      </c>
      <c r="V161" s="214">
        <f>ROUND(E161*U161,2)</f>
        <v>0</v>
      </c>
      <c r="W161" s="214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 t="s">
        <v>237</v>
      </c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outlineLevel="1" x14ac:dyDescent="0.2">
      <c r="A162" s="243">
        <v>56</v>
      </c>
      <c r="B162" s="244" t="s">
        <v>365</v>
      </c>
      <c r="C162" s="252" t="s">
        <v>366</v>
      </c>
      <c r="D162" s="245" t="s">
        <v>352</v>
      </c>
      <c r="E162" s="246">
        <v>4</v>
      </c>
      <c r="F162" s="247"/>
      <c r="G162" s="248">
        <f>ROUND(E162*F162,2)</f>
        <v>0</v>
      </c>
      <c r="H162" s="247"/>
      <c r="I162" s="248">
        <f>ROUND(E162*H162,2)</f>
        <v>0</v>
      </c>
      <c r="J162" s="247"/>
      <c r="K162" s="248">
        <f>ROUND(E162*J162,2)</f>
        <v>0</v>
      </c>
      <c r="L162" s="248">
        <v>21</v>
      </c>
      <c r="M162" s="248">
        <f>G162*(1+L162/100)</f>
        <v>0</v>
      </c>
      <c r="N162" s="248">
        <v>5.4000000000000001E-4</v>
      </c>
      <c r="O162" s="248">
        <f>ROUND(E162*N162,2)</f>
        <v>0</v>
      </c>
      <c r="P162" s="248">
        <v>0</v>
      </c>
      <c r="Q162" s="248">
        <f>ROUND(E162*P162,2)</f>
        <v>0</v>
      </c>
      <c r="R162" s="248" t="s">
        <v>236</v>
      </c>
      <c r="S162" s="248" t="s">
        <v>133</v>
      </c>
      <c r="T162" s="249" t="s">
        <v>133</v>
      </c>
      <c r="U162" s="214">
        <v>0</v>
      </c>
      <c r="V162" s="214">
        <f>ROUND(E162*U162,2)</f>
        <v>0</v>
      </c>
      <c r="W162" s="214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 t="s">
        <v>237</v>
      </c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</row>
    <row r="163" spans="1:60" outlineLevel="1" x14ac:dyDescent="0.2">
      <c r="A163" s="243">
        <v>57</v>
      </c>
      <c r="B163" s="244" t="s">
        <v>367</v>
      </c>
      <c r="C163" s="252" t="s">
        <v>368</v>
      </c>
      <c r="D163" s="245" t="s">
        <v>352</v>
      </c>
      <c r="E163" s="246">
        <v>4</v>
      </c>
      <c r="F163" s="247"/>
      <c r="G163" s="248">
        <f>ROUND(E163*F163,2)</f>
        <v>0</v>
      </c>
      <c r="H163" s="247"/>
      <c r="I163" s="248">
        <f>ROUND(E163*H163,2)</f>
        <v>0</v>
      </c>
      <c r="J163" s="247"/>
      <c r="K163" s="248">
        <f>ROUND(E163*J163,2)</f>
        <v>0</v>
      </c>
      <c r="L163" s="248">
        <v>21</v>
      </c>
      <c r="M163" s="248">
        <f>G163*(1+L163/100)</f>
        <v>0</v>
      </c>
      <c r="N163" s="248">
        <v>6.6E-4</v>
      </c>
      <c r="O163" s="248">
        <f>ROUND(E163*N163,2)</f>
        <v>0</v>
      </c>
      <c r="P163" s="248">
        <v>0</v>
      </c>
      <c r="Q163" s="248">
        <f>ROUND(E163*P163,2)</f>
        <v>0</v>
      </c>
      <c r="R163" s="248" t="s">
        <v>236</v>
      </c>
      <c r="S163" s="248" t="s">
        <v>133</v>
      </c>
      <c r="T163" s="249" t="s">
        <v>133</v>
      </c>
      <c r="U163" s="214">
        <v>0</v>
      </c>
      <c r="V163" s="214">
        <f>ROUND(E163*U163,2)</f>
        <v>0</v>
      </c>
      <c r="W163" s="214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 t="s">
        <v>237</v>
      </c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</row>
    <row r="164" spans="1:60" outlineLevel="1" x14ac:dyDescent="0.2">
      <c r="A164" s="243">
        <v>58</v>
      </c>
      <c r="B164" s="244" t="s">
        <v>369</v>
      </c>
      <c r="C164" s="252" t="s">
        <v>370</v>
      </c>
      <c r="D164" s="245" t="s">
        <v>352</v>
      </c>
      <c r="E164" s="246">
        <v>4</v>
      </c>
      <c r="F164" s="247"/>
      <c r="G164" s="248">
        <f>ROUND(E164*F164,2)</f>
        <v>0</v>
      </c>
      <c r="H164" s="247"/>
      <c r="I164" s="248">
        <f>ROUND(E164*H164,2)</f>
        <v>0</v>
      </c>
      <c r="J164" s="247"/>
      <c r="K164" s="248">
        <f>ROUND(E164*J164,2)</f>
        <v>0</v>
      </c>
      <c r="L164" s="248">
        <v>21</v>
      </c>
      <c r="M164" s="248">
        <f>G164*(1+L164/100)</f>
        <v>0</v>
      </c>
      <c r="N164" s="248">
        <v>8.8999999999999995E-4</v>
      </c>
      <c r="O164" s="248">
        <f>ROUND(E164*N164,2)</f>
        <v>0</v>
      </c>
      <c r="P164" s="248">
        <v>0</v>
      </c>
      <c r="Q164" s="248">
        <f>ROUND(E164*P164,2)</f>
        <v>0</v>
      </c>
      <c r="R164" s="248" t="s">
        <v>236</v>
      </c>
      <c r="S164" s="248" t="s">
        <v>133</v>
      </c>
      <c r="T164" s="249" t="s">
        <v>133</v>
      </c>
      <c r="U164" s="214">
        <v>0</v>
      </c>
      <c r="V164" s="214">
        <f>ROUND(E164*U164,2)</f>
        <v>0</v>
      </c>
      <c r="W164" s="214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 t="s">
        <v>237</v>
      </c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</row>
    <row r="165" spans="1:60" x14ac:dyDescent="0.2">
      <c r="A165" s="216" t="s">
        <v>128</v>
      </c>
      <c r="B165" s="217" t="s">
        <v>90</v>
      </c>
      <c r="C165" s="233" t="s">
        <v>91</v>
      </c>
      <c r="D165" s="218"/>
      <c r="E165" s="219"/>
      <c r="F165" s="220"/>
      <c r="G165" s="220">
        <f>SUMIF(AG166:AG170,"&lt;&gt;NOR",G166:G170)</f>
        <v>0</v>
      </c>
      <c r="H165" s="220"/>
      <c r="I165" s="220">
        <f>SUM(I166:I170)</f>
        <v>0</v>
      </c>
      <c r="J165" s="220"/>
      <c r="K165" s="220">
        <f>SUM(K166:K170)</f>
        <v>0</v>
      </c>
      <c r="L165" s="220"/>
      <c r="M165" s="220">
        <f>SUM(M166:M170)</f>
        <v>0</v>
      </c>
      <c r="N165" s="220"/>
      <c r="O165" s="220">
        <f>SUM(O166:O170)</f>
        <v>12.719999999999999</v>
      </c>
      <c r="P165" s="220"/>
      <c r="Q165" s="220">
        <f>SUM(Q166:Q170)</f>
        <v>0</v>
      </c>
      <c r="R165" s="220"/>
      <c r="S165" s="220"/>
      <c r="T165" s="221"/>
      <c r="U165" s="215"/>
      <c r="V165" s="215">
        <f>SUM(V166:V170)</f>
        <v>26.86</v>
      </c>
      <c r="W165" s="215"/>
      <c r="AG165" t="s">
        <v>129</v>
      </c>
    </row>
    <row r="166" spans="1:60" ht="33.75" outlineLevel="1" x14ac:dyDescent="0.2">
      <c r="A166" s="222">
        <v>59</v>
      </c>
      <c r="B166" s="223" t="s">
        <v>371</v>
      </c>
      <c r="C166" s="234" t="s">
        <v>372</v>
      </c>
      <c r="D166" s="224" t="s">
        <v>352</v>
      </c>
      <c r="E166" s="225">
        <v>4</v>
      </c>
      <c r="F166" s="226"/>
      <c r="G166" s="227">
        <f>ROUND(E166*F166,2)</f>
        <v>0</v>
      </c>
      <c r="H166" s="226"/>
      <c r="I166" s="227">
        <f>ROUND(E166*H166,2)</f>
        <v>0</v>
      </c>
      <c r="J166" s="226"/>
      <c r="K166" s="227">
        <f>ROUND(E166*J166,2)</f>
        <v>0</v>
      </c>
      <c r="L166" s="227">
        <v>21</v>
      </c>
      <c r="M166" s="227">
        <f>G166*(1+L166/100)</f>
        <v>0</v>
      </c>
      <c r="N166" s="227">
        <v>3.0596700000000001</v>
      </c>
      <c r="O166" s="227">
        <f>ROUND(E166*N166,2)</f>
        <v>12.24</v>
      </c>
      <c r="P166" s="227">
        <v>0</v>
      </c>
      <c r="Q166" s="227">
        <f>ROUND(E166*P166,2)</f>
        <v>0</v>
      </c>
      <c r="R166" s="227" t="s">
        <v>348</v>
      </c>
      <c r="S166" s="227" t="s">
        <v>133</v>
      </c>
      <c r="T166" s="228" t="s">
        <v>133</v>
      </c>
      <c r="U166" s="214">
        <v>5.024</v>
      </c>
      <c r="V166" s="214">
        <f>ROUND(E166*U166,2)</f>
        <v>20.100000000000001</v>
      </c>
      <c r="W166" s="214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 t="s">
        <v>154</v>
      </c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outlineLevel="1" x14ac:dyDescent="0.2">
      <c r="A167" s="212"/>
      <c r="B167" s="213"/>
      <c r="C167" s="250" t="s">
        <v>373</v>
      </c>
      <c r="D167" s="242"/>
      <c r="E167" s="242"/>
      <c r="F167" s="242"/>
      <c r="G167" s="242"/>
      <c r="H167" s="214"/>
      <c r="I167" s="214"/>
      <c r="J167" s="214"/>
      <c r="K167" s="214"/>
      <c r="L167" s="214"/>
      <c r="M167" s="214"/>
      <c r="N167" s="214"/>
      <c r="O167" s="214"/>
      <c r="P167" s="214"/>
      <c r="Q167" s="214"/>
      <c r="R167" s="214"/>
      <c r="S167" s="214"/>
      <c r="T167" s="214"/>
      <c r="U167" s="214"/>
      <c r="V167" s="214"/>
      <c r="W167" s="214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 t="s">
        <v>156</v>
      </c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outlineLevel="1" x14ac:dyDescent="0.2">
      <c r="A168" s="222">
        <v>60</v>
      </c>
      <c r="B168" s="223" t="s">
        <v>374</v>
      </c>
      <c r="C168" s="234" t="s">
        <v>375</v>
      </c>
      <c r="D168" s="224" t="s">
        <v>352</v>
      </c>
      <c r="E168" s="225">
        <v>4</v>
      </c>
      <c r="F168" s="226"/>
      <c r="G168" s="227">
        <f>ROUND(E168*F168,2)</f>
        <v>0</v>
      </c>
      <c r="H168" s="226"/>
      <c r="I168" s="227">
        <f>ROUND(E168*H168,2)</f>
        <v>0</v>
      </c>
      <c r="J168" s="226"/>
      <c r="K168" s="227">
        <f>ROUND(E168*J168,2)</f>
        <v>0</v>
      </c>
      <c r="L168" s="227">
        <v>21</v>
      </c>
      <c r="M168" s="227">
        <f>G168*(1+L168/100)</f>
        <v>0</v>
      </c>
      <c r="N168" s="227">
        <v>9.3600000000000003E-3</v>
      </c>
      <c r="O168" s="227">
        <f>ROUND(E168*N168,2)</f>
        <v>0.04</v>
      </c>
      <c r="P168" s="227">
        <v>0</v>
      </c>
      <c r="Q168" s="227">
        <f>ROUND(E168*P168,2)</f>
        <v>0</v>
      </c>
      <c r="R168" s="227" t="s">
        <v>348</v>
      </c>
      <c r="S168" s="227" t="s">
        <v>133</v>
      </c>
      <c r="T168" s="228" t="s">
        <v>133</v>
      </c>
      <c r="U168" s="214">
        <v>1.6890000000000001</v>
      </c>
      <c r="V168" s="214">
        <f>ROUND(E168*U168,2)</f>
        <v>6.76</v>
      </c>
      <c r="W168" s="214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 t="s">
        <v>154</v>
      </c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</row>
    <row r="169" spans="1:60" outlineLevel="1" x14ac:dyDescent="0.2">
      <c r="A169" s="212"/>
      <c r="B169" s="213"/>
      <c r="C169" s="250" t="s">
        <v>376</v>
      </c>
      <c r="D169" s="242"/>
      <c r="E169" s="242"/>
      <c r="F169" s="242"/>
      <c r="G169" s="242"/>
      <c r="H169" s="214"/>
      <c r="I169" s="214"/>
      <c r="J169" s="214"/>
      <c r="K169" s="214"/>
      <c r="L169" s="214"/>
      <c r="M169" s="214"/>
      <c r="N169" s="214"/>
      <c r="O169" s="214"/>
      <c r="P169" s="214"/>
      <c r="Q169" s="214"/>
      <c r="R169" s="214"/>
      <c r="S169" s="214"/>
      <c r="T169" s="214"/>
      <c r="U169" s="214"/>
      <c r="V169" s="214"/>
      <c r="W169" s="214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 t="s">
        <v>156</v>
      </c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ht="22.5" outlineLevel="1" x14ac:dyDescent="0.2">
      <c r="A170" s="243">
        <v>61</v>
      </c>
      <c r="B170" s="244" t="s">
        <v>377</v>
      </c>
      <c r="C170" s="252" t="s">
        <v>378</v>
      </c>
      <c r="D170" s="245" t="s">
        <v>352</v>
      </c>
      <c r="E170" s="246">
        <v>4</v>
      </c>
      <c r="F170" s="247"/>
      <c r="G170" s="248">
        <f>ROUND(E170*F170,2)</f>
        <v>0</v>
      </c>
      <c r="H170" s="247"/>
      <c r="I170" s="248">
        <f>ROUND(E170*H170,2)</f>
        <v>0</v>
      </c>
      <c r="J170" s="247"/>
      <c r="K170" s="248">
        <f>ROUND(E170*J170,2)</f>
        <v>0</v>
      </c>
      <c r="L170" s="248">
        <v>21</v>
      </c>
      <c r="M170" s="248">
        <f>G170*(1+L170/100)</f>
        <v>0</v>
      </c>
      <c r="N170" s="248">
        <v>0.109</v>
      </c>
      <c r="O170" s="248">
        <f>ROUND(E170*N170,2)</f>
        <v>0.44</v>
      </c>
      <c r="P170" s="248">
        <v>0</v>
      </c>
      <c r="Q170" s="248">
        <f>ROUND(E170*P170,2)</f>
        <v>0</v>
      </c>
      <c r="R170" s="248" t="s">
        <v>236</v>
      </c>
      <c r="S170" s="248" t="s">
        <v>133</v>
      </c>
      <c r="T170" s="249" t="s">
        <v>133</v>
      </c>
      <c r="U170" s="214">
        <v>0</v>
      </c>
      <c r="V170" s="214">
        <f>ROUND(E170*U170,2)</f>
        <v>0</v>
      </c>
      <c r="W170" s="214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 t="s">
        <v>237</v>
      </c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x14ac:dyDescent="0.2">
      <c r="A171" s="216" t="s">
        <v>128</v>
      </c>
      <c r="B171" s="217" t="s">
        <v>92</v>
      </c>
      <c r="C171" s="233" t="s">
        <v>93</v>
      </c>
      <c r="D171" s="218"/>
      <c r="E171" s="219"/>
      <c r="F171" s="220"/>
      <c r="G171" s="220">
        <f>SUMIF(AG172:AG183,"&lt;&gt;NOR",G172:G183)</f>
        <v>0</v>
      </c>
      <c r="H171" s="220"/>
      <c r="I171" s="220">
        <f>SUM(I172:I183)</f>
        <v>0</v>
      </c>
      <c r="J171" s="220"/>
      <c r="K171" s="220">
        <f>SUM(K172:K183)</f>
        <v>0</v>
      </c>
      <c r="L171" s="220"/>
      <c r="M171" s="220">
        <f>SUM(M172:M183)</f>
        <v>0</v>
      </c>
      <c r="N171" s="220"/>
      <c r="O171" s="220">
        <f>SUM(O172:O183)</f>
        <v>93.039999999999992</v>
      </c>
      <c r="P171" s="220"/>
      <c r="Q171" s="220">
        <f>SUM(Q172:Q183)</f>
        <v>0</v>
      </c>
      <c r="R171" s="220"/>
      <c r="S171" s="220"/>
      <c r="T171" s="221"/>
      <c r="U171" s="215"/>
      <c r="V171" s="215">
        <f>SUM(V172:V183)</f>
        <v>121.88000000000001</v>
      </c>
      <c r="W171" s="215"/>
      <c r="AG171" t="s">
        <v>129</v>
      </c>
    </row>
    <row r="172" spans="1:60" ht="22.5" outlineLevel="1" x14ac:dyDescent="0.2">
      <c r="A172" s="222">
        <v>62</v>
      </c>
      <c r="B172" s="223" t="s">
        <v>379</v>
      </c>
      <c r="C172" s="234" t="s">
        <v>380</v>
      </c>
      <c r="D172" s="224" t="s">
        <v>188</v>
      </c>
      <c r="E172" s="225">
        <v>429</v>
      </c>
      <c r="F172" s="226"/>
      <c r="G172" s="227">
        <f>ROUND(E172*F172,2)</f>
        <v>0</v>
      </c>
      <c r="H172" s="226"/>
      <c r="I172" s="227">
        <f>ROUND(E172*H172,2)</f>
        <v>0</v>
      </c>
      <c r="J172" s="226"/>
      <c r="K172" s="227">
        <f>ROUND(E172*J172,2)</f>
        <v>0</v>
      </c>
      <c r="L172" s="227">
        <v>21</v>
      </c>
      <c r="M172" s="227">
        <f>G172*(1+L172/100)</f>
        <v>0</v>
      </c>
      <c r="N172" s="227">
        <v>0.14874000000000001</v>
      </c>
      <c r="O172" s="227">
        <f>ROUND(E172*N172,2)</f>
        <v>63.81</v>
      </c>
      <c r="P172" s="227">
        <v>0</v>
      </c>
      <c r="Q172" s="227">
        <f>ROUND(E172*P172,2)</f>
        <v>0</v>
      </c>
      <c r="R172" s="227" t="s">
        <v>179</v>
      </c>
      <c r="S172" s="227" t="s">
        <v>133</v>
      </c>
      <c r="T172" s="228" t="s">
        <v>133</v>
      </c>
      <c r="U172" s="214">
        <v>0.27200000000000002</v>
      </c>
      <c r="V172" s="214">
        <f>ROUND(E172*U172,2)</f>
        <v>116.69</v>
      </c>
      <c r="W172" s="214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 t="s">
        <v>154</v>
      </c>
      <c r="AH172" s="205"/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</row>
    <row r="173" spans="1:60" outlineLevel="1" x14ac:dyDescent="0.2">
      <c r="A173" s="212"/>
      <c r="B173" s="213"/>
      <c r="C173" s="250" t="s">
        <v>381</v>
      </c>
      <c r="D173" s="242"/>
      <c r="E173" s="242"/>
      <c r="F173" s="242"/>
      <c r="G173" s="242"/>
      <c r="H173" s="214"/>
      <c r="I173" s="214"/>
      <c r="J173" s="214"/>
      <c r="K173" s="214"/>
      <c r="L173" s="214"/>
      <c r="M173" s="214"/>
      <c r="N173" s="214"/>
      <c r="O173" s="214"/>
      <c r="P173" s="214"/>
      <c r="Q173" s="214"/>
      <c r="R173" s="214"/>
      <c r="S173" s="214"/>
      <c r="T173" s="214"/>
      <c r="U173" s="214"/>
      <c r="V173" s="214"/>
      <c r="W173" s="214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 t="s">
        <v>156</v>
      </c>
      <c r="AH173" s="205"/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</row>
    <row r="174" spans="1:60" outlineLevel="1" x14ac:dyDescent="0.2">
      <c r="A174" s="212"/>
      <c r="B174" s="213"/>
      <c r="C174" s="251" t="s">
        <v>382</v>
      </c>
      <c r="D174" s="240"/>
      <c r="E174" s="241">
        <v>429</v>
      </c>
      <c r="F174" s="214"/>
      <c r="G174" s="214"/>
      <c r="H174" s="214"/>
      <c r="I174" s="214"/>
      <c r="J174" s="214"/>
      <c r="K174" s="214"/>
      <c r="L174" s="214"/>
      <c r="M174" s="214"/>
      <c r="N174" s="214"/>
      <c r="O174" s="214"/>
      <c r="P174" s="214"/>
      <c r="Q174" s="214"/>
      <c r="R174" s="214"/>
      <c r="S174" s="214"/>
      <c r="T174" s="214"/>
      <c r="U174" s="214"/>
      <c r="V174" s="214"/>
      <c r="W174" s="214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 t="s">
        <v>158</v>
      </c>
      <c r="AH174" s="205">
        <v>0</v>
      </c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</row>
    <row r="175" spans="1:60" outlineLevel="1" x14ac:dyDescent="0.2">
      <c r="A175" s="222">
        <v>63</v>
      </c>
      <c r="B175" s="223" t="s">
        <v>383</v>
      </c>
      <c r="C175" s="234" t="s">
        <v>384</v>
      </c>
      <c r="D175" s="224" t="s">
        <v>188</v>
      </c>
      <c r="E175" s="225">
        <v>35</v>
      </c>
      <c r="F175" s="226"/>
      <c r="G175" s="227">
        <f>ROUND(E175*F175,2)</f>
        <v>0</v>
      </c>
      <c r="H175" s="226"/>
      <c r="I175" s="227">
        <f>ROUND(E175*H175,2)</f>
        <v>0</v>
      </c>
      <c r="J175" s="226"/>
      <c r="K175" s="227">
        <f>ROUND(E175*J175,2)</f>
        <v>0</v>
      </c>
      <c r="L175" s="227">
        <v>21</v>
      </c>
      <c r="M175" s="227">
        <f>G175*(1+L175/100)</f>
        <v>0</v>
      </c>
      <c r="N175" s="227">
        <v>0</v>
      </c>
      <c r="O175" s="227">
        <f>ROUND(E175*N175,2)</f>
        <v>0</v>
      </c>
      <c r="P175" s="227">
        <v>0</v>
      </c>
      <c r="Q175" s="227">
        <f>ROUND(E175*P175,2)</f>
        <v>0</v>
      </c>
      <c r="R175" s="227" t="s">
        <v>179</v>
      </c>
      <c r="S175" s="227" t="s">
        <v>133</v>
      </c>
      <c r="T175" s="228" t="s">
        <v>133</v>
      </c>
      <c r="U175" s="214">
        <v>9.2999999999999999E-2</v>
      </c>
      <c r="V175" s="214">
        <f>ROUND(E175*U175,2)</f>
        <v>3.26</v>
      </c>
      <c r="W175" s="214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 t="s">
        <v>154</v>
      </c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</row>
    <row r="176" spans="1:60" outlineLevel="1" x14ac:dyDescent="0.2">
      <c r="A176" s="212"/>
      <c r="B176" s="213"/>
      <c r="C176" s="250" t="s">
        <v>385</v>
      </c>
      <c r="D176" s="242"/>
      <c r="E176" s="242"/>
      <c r="F176" s="242"/>
      <c r="G176" s="242"/>
      <c r="H176" s="214"/>
      <c r="I176" s="214"/>
      <c r="J176" s="214"/>
      <c r="K176" s="214"/>
      <c r="L176" s="214"/>
      <c r="M176" s="214"/>
      <c r="N176" s="214"/>
      <c r="O176" s="214"/>
      <c r="P176" s="214"/>
      <c r="Q176" s="214"/>
      <c r="R176" s="214"/>
      <c r="S176" s="214"/>
      <c r="T176" s="214"/>
      <c r="U176" s="214"/>
      <c r="V176" s="214"/>
      <c r="W176" s="214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 t="s">
        <v>156</v>
      </c>
      <c r="AH176" s="205"/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</row>
    <row r="177" spans="1:60" outlineLevel="1" x14ac:dyDescent="0.2">
      <c r="A177" s="222">
        <v>64</v>
      </c>
      <c r="B177" s="223" t="s">
        <v>386</v>
      </c>
      <c r="C177" s="234" t="s">
        <v>387</v>
      </c>
      <c r="D177" s="224" t="s">
        <v>188</v>
      </c>
      <c r="E177" s="225">
        <v>35</v>
      </c>
      <c r="F177" s="226"/>
      <c r="G177" s="227">
        <f>ROUND(E177*F177,2)</f>
        <v>0</v>
      </c>
      <c r="H177" s="226"/>
      <c r="I177" s="227">
        <f>ROUND(E177*H177,2)</f>
        <v>0</v>
      </c>
      <c r="J177" s="226"/>
      <c r="K177" s="227">
        <f>ROUND(E177*J177,2)</f>
        <v>0</v>
      </c>
      <c r="L177" s="227">
        <v>21</v>
      </c>
      <c r="M177" s="227">
        <f>G177*(1+L177/100)</f>
        <v>0</v>
      </c>
      <c r="N177" s="227">
        <v>0</v>
      </c>
      <c r="O177" s="227">
        <f>ROUND(E177*N177,2)</f>
        <v>0</v>
      </c>
      <c r="P177" s="227">
        <v>0</v>
      </c>
      <c r="Q177" s="227">
        <f>ROUND(E177*P177,2)</f>
        <v>0</v>
      </c>
      <c r="R177" s="227" t="s">
        <v>179</v>
      </c>
      <c r="S177" s="227" t="s">
        <v>133</v>
      </c>
      <c r="T177" s="228" t="s">
        <v>133</v>
      </c>
      <c r="U177" s="214">
        <v>5.5E-2</v>
      </c>
      <c r="V177" s="214">
        <f>ROUND(E177*U177,2)</f>
        <v>1.93</v>
      </c>
      <c r="W177" s="214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 t="s">
        <v>154</v>
      </c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outlineLevel="1" x14ac:dyDescent="0.2">
      <c r="A178" s="212"/>
      <c r="B178" s="213"/>
      <c r="C178" s="250" t="s">
        <v>388</v>
      </c>
      <c r="D178" s="242"/>
      <c r="E178" s="242"/>
      <c r="F178" s="242"/>
      <c r="G178" s="242"/>
      <c r="H178" s="214"/>
      <c r="I178" s="214"/>
      <c r="J178" s="214"/>
      <c r="K178" s="214"/>
      <c r="L178" s="214"/>
      <c r="M178" s="214"/>
      <c r="N178" s="214"/>
      <c r="O178" s="214"/>
      <c r="P178" s="214"/>
      <c r="Q178" s="214"/>
      <c r="R178" s="214"/>
      <c r="S178" s="214"/>
      <c r="T178" s="214"/>
      <c r="U178" s="214"/>
      <c r="V178" s="214"/>
      <c r="W178" s="214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 t="s">
        <v>156</v>
      </c>
      <c r="AH178" s="205"/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outlineLevel="1" x14ac:dyDescent="0.2">
      <c r="A179" s="243">
        <v>65</v>
      </c>
      <c r="B179" s="244" t="s">
        <v>389</v>
      </c>
      <c r="C179" s="252" t="s">
        <v>390</v>
      </c>
      <c r="D179" s="245" t="s">
        <v>188</v>
      </c>
      <c r="E179" s="246">
        <v>35</v>
      </c>
      <c r="F179" s="247"/>
      <c r="G179" s="248">
        <f>ROUND(E179*F179,2)</f>
        <v>0</v>
      </c>
      <c r="H179" s="247"/>
      <c r="I179" s="248">
        <f>ROUND(E179*H179,2)</f>
        <v>0</v>
      </c>
      <c r="J179" s="247"/>
      <c r="K179" s="248">
        <f>ROUND(E179*J179,2)</f>
        <v>0</v>
      </c>
      <c r="L179" s="248">
        <v>21</v>
      </c>
      <c r="M179" s="248">
        <f>G179*(1+L179/100)</f>
        <v>0</v>
      </c>
      <c r="N179" s="248">
        <v>4.3E-3</v>
      </c>
      <c r="O179" s="248">
        <f>ROUND(E179*N179,2)</f>
        <v>0.15</v>
      </c>
      <c r="P179" s="248">
        <v>0</v>
      </c>
      <c r="Q179" s="248">
        <f>ROUND(E179*P179,2)</f>
        <v>0</v>
      </c>
      <c r="R179" s="248"/>
      <c r="S179" s="248" t="s">
        <v>265</v>
      </c>
      <c r="T179" s="249" t="s">
        <v>292</v>
      </c>
      <c r="U179" s="214">
        <v>0</v>
      </c>
      <c r="V179" s="214">
        <f>ROUND(E179*U179,2)</f>
        <v>0</v>
      </c>
      <c r="W179" s="214"/>
      <c r="X179" s="205"/>
      <c r="Y179" s="205"/>
      <c r="Z179" s="205"/>
      <c r="AA179" s="205"/>
      <c r="AB179" s="205"/>
      <c r="AC179" s="205"/>
      <c r="AD179" s="205"/>
      <c r="AE179" s="205"/>
      <c r="AF179" s="205"/>
      <c r="AG179" s="205" t="s">
        <v>154</v>
      </c>
      <c r="AH179" s="205"/>
      <c r="AI179" s="205"/>
      <c r="AJ179" s="205"/>
      <c r="AK179" s="205"/>
      <c r="AL179" s="205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5"/>
      <c r="AY179" s="205"/>
      <c r="AZ179" s="205"/>
      <c r="BA179" s="205"/>
      <c r="BB179" s="205"/>
      <c r="BC179" s="205"/>
      <c r="BD179" s="205"/>
      <c r="BE179" s="205"/>
      <c r="BF179" s="205"/>
      <c r="BG179" s="205"/>
      <c r="BH179" s="205"/>
    </row>
    <row r="180" spans="1:60" outlineLevel="1" x14ac:dyDescent="0.2">
      <c r="A180" s="243">
        <v>66</v>
      </c>
      <c r="B180" s="244" t="s">
        <v>391</v>
      </c>
      <c r="C180" s="252" t="s">
        <v>392</v>
      </c>
      <c r="D180" s="245" t="s">
        <v>352</v>
      </c>
      <c r="E180" s="246">
        <v>260</v>
      </c>
      <c r="F180" s="247"/>
      <c r="G180" s="248">
        <f>ROUND(E180*F180,2)</f>
        <v>0</v>
      </c>
      <c r="H180" s="247"/>
      <c r="I180" s="248">
        <f>ROUND(E180*H180,2)</f>
        <v>0</v>
      </c>
      <c r="J180" s="247"/>
      <c r="K180" s="248">
        <f>ROUND(E180*J180,2)</f>
        <v>0</v>
      </c>
      <c r="L180" s="248">
        <v>21</v>
      </c>
      <c r="M180" s="248">
        <f>G180*(1+L180/100)</f>
        <v>0</v>
      </c>
      <c r="N180" s="248">
        <v>0.08</v>
      </c>
      <c r="O180" s="248">
        <f>ROUND(E180*N180,2)</f>
        <v>20.8</v>
      </c>
      <c r="P180" s="248">
        <v>0</v>
      </c>
      <c r="Q180" s="248">
        <f>ROUND(E180*P180,2)</f>
        <v>0</v>
      </c>
      <c r="R180" s="248" t="s">
        <v>236</v>
      </c>
      <c r="S180" s="248" t="s">
        <v>133</v>
      </c>
      <c r="T180" s="249" t="s">
        <v>133</v>
      </c>
      <c r="U180" s="214">
        <v>0</v>
      </c>
      <c r="V180" s="214">
        <f>ROUND(E180*U180,2)</f>
        <v>0</v>
      </c>
      <c r="W180" s="214"/>
      <c r="X180" s="205"/>
      <c r="Y180" s="205"/>
      <c r="Z180" s="205"/>
      <c r="AA180" s="205"/>
      <c r="AB180" s="205"/>
      <c r="AC180" s="205"/>
      <c r="AD180" s="205"/>
      <c r="AE180" s="205"/>
      <c r="AF180" s="205"/>
      <c r="AG180" s="205" t="s">
        <v>237</v>
      </c>
      <c r="AH180" s="205"/>
      <c r="AI180" s="205"/>
      <c r="AJ180" s="205"/>
      <c r="AK180" s="205"/>
      <c r="AL180" s="205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5"/>
      <c r="AY180" s="205"/>
      <c r="AZ180" s="205"/>
      <c r="BA180" s="205"/>
      <c r="BB180" s="205"/>
      <c r="BC180" s="205"/>
      <c r="BD180" s="205"/>
      <c r="BE180" s="205"/>
      <c r="BF180" s="205"/>
      <c r="BG180" s="205"/>
      <c r="BH180" s="205"/>
    </row>
    <row r="181" spans="1:60" ht="22.5" outlineLevel="1" x14ac:dyDescent="0.2">
      <c r="A181" s="243">
        <v>67</v>
      </c>
      <c r="B181" s="244" t="s">
        <v>393</v>
      </c>
      <c r="C181" s="252" t="s">
        <v>394</v>
      </c>
      <c r="D181" s="245" t="s">
        <v>352</v>
      </c>
      <c r="E181" s="246">
        <v>158</v>
      </c>
      <c r="F181" s="247"/>
      <c r="G181" s="248">
        <f>ROUND(E181*F181,2)</f>
        <v>0</v>
      </c>
      <c r="H181" s="247"/>
      <c r="I181" s="248">
        <f>ROUND(E181*H181,2)</f>
        <v>0</v>
      </c>
      <c r="J181" s="247"/>
      <c r="K181" s="248">
        <f>ROUND(E181*J181,2)</f>
        <v>0</v>
      </c>
      <c r="L181" s="248">
        <v>21</v>
      </c>
      <c r="M181" s="248">
        <f>G181*(1+L181/100)</f>
        <v>0</v>
      </c>
      <c r="N181" s="248">
        <v>4.8000000000000001E-2</v>
      </c>
      <c r="O181" s="248">
        <f>ROUND(E181*N181,2)</f>
        <v>7.58</v>
      </c>
      <c r="P181" s="248">
        <v>0</v>
      </c>
      <c r="Q181" s="248">
        <f>ROUND(E181*P181,2)</f>
        <v>0</v>
      </c>
      <c r="R181" s="248" t="s">
        <v>236</v>
      </c>
      <c r="S181" s="248" t="s">
        <v>133</v>
      </c>
      <c r="T181" s="249" t="s">
        <v>133</v>
      </c>
      <c r="U181" s="214">
        <v>0</v>
      </c>
      <c r="V181" s="214">
        <f>ROUND(E181*U181,2)</f>
        <v>0</v>
      </c>
      <c r="W181" s="214"/>
      <c r="X181" s="205"/>
      <c r="Y181" s="205"/>
      <c r="Z181" s="205"/>
      <c r="AA181" s="205"/>
      <c r="AB181" s="205"/>
      <c r="AC181" s="205"/>
      <c r="AD181" s="205"/>
      <c r="AE181" s="205"/>
      <c r="AF181" s="205"/>
      <c r="AG181" s="205" t="s">
        <v>237</v>
      </c>
      <c r="AH181" s="205"/>
      <c r="AI181" s="205"/>
      <c r="AJ181" s="205"/>
      <c r="AK181" s="205"/>
      <c r="AL181" s="205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5"/>
      <c r="AY181" s="205"/>
      <c r="AZ181" s="205"/>
      <c r="BA181" s="205"/>
      <c r="BB181" s="205"/>
      <c r="BC181" s="205"/>
      <c r="BD181" s="205"/>
      <c r="BE181" s="205"/>
      <c r="BF181" s="205"/>
      <c r="BG181" s="205"/>
      <c r="BH181" s="205"/>
    </row>
    <row r="182" spans="1:60" ht="22.5" outlineLevel="1" x14ac:dyDescent="0.2">
      <c r="A182" s="243">
        <v>68</v>
      </c>
      <c r="B182" s="244" t="s">
        <v>395</v>
      </c>
      <c r="C182" s="252" t="s">
        <v>396</v>
      </c>
      <c r="D182" s="245" t="s">
        <v>352</v>
      </c>
      <c r="E182" s="246">
        <v>5</v>
      </c>
      <c r="F182" s="247"/>
      <c r="G182" s="248">
        <f>ROUND(E182*F182,2)</f>
        <v>0</v>
      </c>
      <c r="H182" s="247"/>
      <c r="I182" s="248">
        <f>ROUND(E182*H182,2)</f>
        <v>0</v>
      </c>
      <c r="J182" s="247"/>
      <c r="K182" s="248">
        <f>ROUND(E182*J182,2)</f>
        <v>0</v>
      </c>
      <c r="L182" s="248">
        <v>21</v>
      </c>
      <c r="M182" s="248">
        <f>G182*(1+L182/100)</f>
        <v>0</v>
      </c>
      <c r="N182" s="248">
        <v>6.4000000000000001E-2</v>
      </c>
      <c r="O182" s="248">
        <f>ROUND(E182*N182,2)</f>
        <v>0.32</v>
      </c>
      <c r="P182" s="248">
        <v>0</v>
      </c>
      <c r="Q182" s="248">
        <f>ROUND(E182*P182,2)</f>
        <v>0</v>
      </c>
      <c r="R182" s="248" t="s">
        <v>236</v>
      </c>
      <c r="S182" s="248" t="s">
        <v>133</v>
      </c>
      <c r="T182" s="249" t="s">
        <v>133</v>
      </c>
      <c r="U182" s="214">
        <v>0</v>
      </c>
      <c r="V182" s="214">
        <f>ROUND(E182*U182,2)</f>
        <v>0</v>
      </c>
      <c r="W182" s="214"/>
      <c r="X182" s="205"/>
      <c r="Y182" s="205"/>
      <c r="Z182" s="205"/>
      <c r="AA182" s="205"/>
      <c r="AB182" s="205"/>
      <c r="AC182" s="205"/>
      <c r="AD182" s="205"/>
      <c r="AE182" s="205"/>
      <c r="AF182" s="205"/>
      <c r="AG182" s="205" t="s">
        <v>237</v>
      </c>
      <c r="AH182" s="205"/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ht="22.5" outlineLevel="1" x14ac:dyDescent="0.2">
      <c r="A183" s="243">
        <v>69</v>
      </c>
      <c r="B183" s="244" t="s">
        <v>397</v>
      </c>
      <c r="C183" s="252" t="s">
        <v>398</v>
      </c>
      <c r="D183" s="245" t="s">
        <v>352</v>
      </c>
      <c r="E183" s="246">
        <v>6</v>
      </c>
      <c r="F183" s="247"/>
      <c r="G183" s="248">
        <f>ROUND(E183*F183,2)</f>
        <v>0</v>
      </c>
      <c r="H183" s="247"/>
      <c r="I183" s="248">
        <f>ROUND(E183*H183,2)</f>
        <v>0</v>
      </c>
      <c r="J183" s="247"/>
      <c r="K183" s="248">
        <f>ROUND(E183*J183,2)</f>
        <v>0</v>
      </c>
      <c r="L183" s="248">
        <v>21</v>
      </c>
      <c r="M183" s="248">
        <f>G183*(1+L183/100)</f>
        <v>0</v>
      </c>
      <c r="N183" s="248">
        <v>6.4000000000000001E-2</v>
      </c>
      <c r="O183" s="248">
        <f>ROUND(E183*N183,2)</f>
        <v>0.38</v>
      </c>
      <c r="P183" s="248">
        <v>0</v>
      </c>
      <c r="Q183" s="248">
        <f>ROUND(E183*P183,2)</f>
        <v>0</v>
      </c>
      <c r="R183" s="248" t="s">
        <v>236</v>
      </c>
      <c r="S183" s="248" t="s">
        <v>133</v>
      </c>
      <c r="T183" s="249" t="s">
        <v>133</v>
      </c>
      <c r="U183" s="214">
        <v>0</v>
      </c>
      <c r="V183" s="214">
        <f>ROUND(E183*U183,2)</f>
        <v>0</v>
      </c>
      <c r="W183" s="214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 t="s">
        <v>237</v>
      </c>
      <c r="AH183" s="205"/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</row>
    <row r="184" spans="1:60" x14ac:dyDescent="0.2">
      <c r="A184" s="216" t="s">
        <v>128</v>
      </c>
      <c r="B184" s="217" t="s">
        <v>94</v>
      </c>
      <c r="C184" s="233" t="s">
        <v>95</v>
      </c>
      <c r="D184" s="218"/>
      <c r="E184" s="219"/>
      <c r="F184" s="220"/>
      <c r="G184" s="220">
        <f>SUMIF(AG185:AG185,"&lt;&gt;NOR",G185:G185)</f>
        <v>0</v>
      </c>
      <c r="H184" s="220"/>
      <c r="I184" s="220">
        <f>SUM(I185:I185)</f>
        <v>0</v>
      </c>
      <c r="J184" s="220"/>
      <c r="K184" s="220">
        <f>SUM(K185:K185)</f>
        <v>0</v>
      </c>
      <c r="L184" s="220"/>
      <c r="M184" s="220">
        <f>SUM(M185:M185)</f>
        <v>0</v>
      </c>
      <c r="N184" s="220"/>
      <c r="O184" s="220">
        <f>SUM(O185:O185)</f>
        <v>0</v>
      </c>
      <c r="P184" s="220"/>
      <c r="Q184" s="220">
        <f>SUM(Q185:Q185)</f>
        <v>0.23</v>
      </c>
      <c r="R184" s="220"/>
      <c r="S184" s="220"/>
      <c r="T184" s="221"/>
      <c r="U184" s="215"/>
      <c r="V184" s="215">
        <f>SUM(V185:V185)</f>
        <v>1.3</v>
      </c>
      <c r="W184" s="215"/>
      <c r="AG184" t="s">
        <v>129</v>
      </c>
    </row>
    <row r="185" spans="1:60" ht="33.75" outlineLevel="1" x14ac:dyDescent="0.2">
      <c r="A185" s="243">
        <v>70</v>
      </c>
      <c r="B185" s="244" t="s">
        <v>399</v>
      </c>
      <c r="C185" s="252" t="s">
        <v>400</v>
      </c>
      <c r="D185" s="245" t="s">
        <v>352</v>
      </c>
      <c r="E185" s="246">
        <v>5</v>
      </c>
      <c r="F185" s="247"/>
      <c r="G185" s="248">
        <f>ROUND(E185*F185,2)</f>
        <v>0</v>
      </c>
      <c r="H185" s="247"/>
      <c r="I185" s="248">
        <f>ROUND(E185*H185,2)</f>
        <v>0</v>
      </c>
      <c r="J185" s="247"/>
      <c r="K185" s="248">
        <f>ROUND(E185*J185,2)</f>
        <v>0</v>
      </c>
      <c r="L185" s="248">
        <v>21</v>
      </c>
      <c r="M185" s="248">
        <f>G185*(1+L185/100)</f>
        <v>0</v>
      </c>
      <c r="N185" s="248">
        <v>0</v>
      </c>
      <c r="O185" s="248">
        <f>ROUND(E185*N185,2)</f>
        <v>0</v>
      </c>
      <c r="P185" s="248">
        <v>4.4999999999999998E-2</v>
      </c>
      <c r="Q185" s="248">
        <f>ROUND(E185*P185,2)</f>
        <v>0.23</v>
      </c>
      <c r="R185" s="248" t="s">
        <v>401</v>
      </c>
      <c r="S185" s="248" t="s">
        <v>133</v>
      </c>
      <c r="T185" s="249" t="s">
        <v>133</v>
      </c>
      <c r="U185" s="214">
        <v>0.26</v>
      </c>
      <c r="V185" s="214">
        <f>ROUND(E185*U185,2)</f>
        <v>1.3</v>
      </c>
      <c r="W185" s="214"/>
      <c r="X185" s="205"/>
      <c r="Y185" s="205"/>
      <c r="Z185" s="205"/>
      <c r="AA185" s="205"/>
      <c r="AB185" s="205"/>
      <c r="AC185" s="205"/>
      <c r="AD185" s="205"/>
      <c r="AE185" s="205"/>
      <c r="AF185" s="205"/>
      <c r="AG185" s="205" t="s">
        <v>154</v>
      </c>
      <c r="AH185" s="205"/>
      <c r="AI185" s="205"/>
      <c r="AJ185" s="205"/>
      <c r="AK185" s="205"/>
      <c r="AL185" s="205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5"/>
      <c r="AY185" s="205"/>
      <c r="AZ185" s="205"/>
      <c r="BA185" s="205"/>
      <c r="BB185" s="205"/>
      <c r="BC185" s="205"/>
      <c r="BD185" s="205"/>
      <c r="BE185" s="205"/>
      <c r="BF185" s="205"/>
      <c r="BG185" s="205"/>
      <c r="BH185" s="205"/>
    </row>
    <row r="186" spans="1:60" x14ac:dyDescent="0.2">
      <c r="A186" s="216" t="s">
        <v>128</v>
      </c>
      <c r="B186" s="217" t="s">
        <v>96</v>
      </c>
      <c r="C186" s="233" t="s">
        <v>97</v>
      </c>
      <c r="D186" s="218"/>
      <c r="E186" s="219"/>
      <c r="F186" s="220"/>
      <c r="G186" s="220">
        <f>SUMIF(AG187:AG189,"&lt;&gt;NOR",G187:G189)</f>
        <v>0</v>
      </c>
      <c r="H186" s="220"/>
      <c r="I186" s="220">
        <f>SUM(I187:I189)</f>
        <v>0</v>
      </c>
      <c r="J186" s="220"/>
      <c r="K186" s="220">
        <f>SUM(K187:K189)</f>
        <v>0</v>
      </c>
      <c r="L186" s="220"/>
      <c r="M186" s="220">
        <f>SUM(M187:M189)</f>
        <v>0</v>
      </c>
      <c r="N186" s="220"/>
      <c r="O186" s="220">
        <f>SUM(O187:O189)</f>
        <v>0</v>
      </c>
      <c r="P186" s="220"/>
      <c r="Q186" s="220">
        <f>SUM(Q187:Q189)</f>
        <v>0</v>
      </c>
      <c r="R186" s="220"/>
      <c r="S186" s="220"/>
      <c r="T186" s="221"/>
      <c r="U186" s="215"/>
      <c r="V186" s="215">
        <f>SUM(V187:V189)</f>
        <v>25.1</v>
      </c>
      <c r="W186" s="215"/>
      <c r="AG186" t="s">
        <v>129</v>
      </c>
    </row>
    <row r="187" spans="1:60" outlineLevel="1" x14ac:dyDescent="0.2">
      <c r="A187" s="222">
        <v>71</v>
      </c>
      <c r="B187" s="223" t="s">
        <v>402</v>
      </c>
      <c r="C187" s="234" t="s">
        <v>403</v>
      </c>
      <c r="D187" s="224" t="s">
        <v>235</v>
      </c>
      <c r="E187" s="225">
        <v>1568.61</v>
      </c>
      <c r="F187" s="226"/>
      <c r="G187" s="227">
        <f>ROUND(E187*F187,2)</f>
        <v>0</v>
      </c>
      <c r="H187" s="226"/>
      <c r="I187" s="227">
        <f>ROUND(E187*H187,2)</f>
        <v>0</v>
      </c>
      <c r="J187" s="226"/>
      <c r="K187" s="227">
        <f>ROUND(E187*J187,2)</f>
        <v>0</v>
      </c>
      <c r="L187" s="227">
        <v>21</v>
      </c>
      <c r="M187" s="227">
        <f>G187*(1+L187/100)</f>
        <v>0</v>
      </c>
      <c r="N187" s="227">
        <v>0</v>
      </c>
      <c r="O187" s="227">
        <f>ROUND(E187*N187,2)</f>
        <v>0</v>
      </c>
      <c r="P187" s="227">
        <v>0</v>
      </c>
      <c r="Q187" s="227">
        <f>ROUND(E187*P187,2)</f>
        <v>0</v>
      </c>
      <c r="R187" s="227" t="s">
        <v>179</v>
      </c>
      <c r="S187" s="227" t="s">
        <v>133</v>
      </c>
      <c r="T187" s="228" t="s">
        <v>133</v>
      </c>
      <c r="U187" s="214">
        <v>1.6E-2</v>
      </c>
      <c r="V187" s="214">
        <f>ROUND(E187*U187,2)</f>
        <v>25.1</v>
      </c>
      <c r="W187" s="214"/>
      <c r="X187" s="205"/>
      <c r="Y187" s="205"/>
      <c r="Z187" s="205"/>
      <c r="AA187" s="205"/>
      <c r="AB187" s="205"/>
      <c r="AC187" s="205"/>
      <c r="AD187" s="205"/>
      <c r="AE187" s="205"/>
      <c r="AF187" s="205"/>
      <c r="AG187" s="205" t="s">
        <v>154</v>
      </c>
      <c r="AH187" s="205"/>
      <c r="AI187" s="205"/>
      <c r="AJ187" s="205"/>
      <c r="AK187" s="205"/>
      <c r="AL187" s="205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5"/>
      <c r="AY187" s="205"/>
      <c r="AZ187" s="205"/>
      <c r="BA187" s="205"/>
      <c r="BB187" s="205"/>
      <c r="BC187" s="205"/>
      <c r="BD187" s="205"/>
      <c r="BE187" s="205"/>
      <c r="BF187" s="205"/>
      <c r="BG187" s="205"/>
      <c r="BH187" s="205"/>
    </row>
    <row r="188" spans="1:60" outlineLevel="1" x14ac:dyDescent="0.2">
      <c r="A188" s="212"/>
      <c r="B188" s="213"/>
      <c r="C188" s="250" t="s">
        <v>404</v>
      </c>
      <c r="D188" s="242"/>
      <c r="E188" s="242"/>
      <c r="F188" s="242"/>
      <c r="G188" s="242"/>
      <c r="H188" s="214"/>
      <c r="I188" s="214"/>
      <c r="J188" s="214"/>
      <c r="K188" s="214"/>
      <c r="L188" s="214"/>
      <c r="M188" s="214"/>
      <c r="N188" s="214"/>
      <c r="O188" s="214"/>
      <c r="P188" s="214"/>
      <c r="Q188" s="214"/>
      <c r="R188" s="214"/>
      <c r="S188" s="214"/>
      <c r="T188" s="214"/>
      <c r="U188" s="214"/>
      <c r="V188" s="214"/>
      <c r="W188" s="214"/>
      <c r="X188" s="205"/>
      <c r="Y188" s="205"/>
      <c r="Z188" s="205"/>
      <c r="AA188" s="205"/>
      <c r="AB188" s="205"/>
      <c r="AC188" s="205"/>
      <c r="AD188" s="205"/>
      <c r="AE188" s="205"/>
      <c r="AF188" s="205"/>
      <c r="AG188" s="205" t="s">
        <v>156</v>
      </c>
      <c r="AH188" s="205"/>
      <c r="AI188" s="205"/>
      <c r="AJ188" s="205"/>
      <c r="AK188" s="205"/>
      <c r="AL188" s="205"/>
      <c r="AM188" s="205"/>
      <c r="AN188" s="205"/>
      <c r="AO188" s="205"/>
      <c r="AP188" s="205"/>
      <c r="AQ188" s="205"/>
      <c r="AR188" s="205"/>
      <c r="AS188" s="205"/>
      <c r="AT188" s="205"/>
      <c r="AU188" s="205"/>
      <c r="AV188" s="205"/>
      <c r="AW188" s="205"/>
      <c r="AX188" s="205"/>
      <c r="AY188" s="205"/>
      <c r="AZ188" s="205"/>
      <c r="BA188" s="205"/>
      <c r="BB188" s="205"/>
      <c r="BC188" s="205"/>
      <c r="BD188" s="205"/>
      <c r="BE188" s="205"/>
      <c r="BF188" s="205"/>
      <c r="BG188" s="205"/>
      <c r="BH188" s="205"/>
    </row>
    <row r="189" spans="1:60" outlineLevel="1" x14ac:dyDescent="0.2">
      <c r="A189" s="212"/>
      <c r="B189" s="213"/>
      <c r="C189" s="251" t="s">
        <v>405</v>
      </c>
      <c r="D189" s="240"/>
      <c r="E189" s="241">
        <v>1568.61</v>
      </c>
      <c r="F189" s="214"/>
      <c r="G189" s="214"/>
      <c r="H189" s="214"/>
      <c r="I189" s="214"/>
      <c r="J189" s="214"/>
      <c r="K189" s="214"/>
      <c r="L189" s="214"/>
      <c r="M189" s="214"/>
      <c r="N189" s="214"/>
      <c r="O189" s="214"/>
      <c r="P189" s="214"/>
      <c r="Q189" s="214"/>
      <c r="R189" s="214"/>
      <c r="S189" s="214"/>
      <c r="T189" s="214"/>
      <c r="U189" s="214"/>
      <c r="V189" s="214"/>
      <c r="W189" s="214"/>
      <c r="X189" s="205"/>
      <c r="Y189" s="205"/>
      <c r="Z189" s="205"/>
      <c r="AA189" s="205"/>
      <c r="AB189" s="205"/>
      <c r="AC189" s="205"/>
      <c r="AD189" s="205"/>
      <c r="AE189" s="205"/>
      <c r="AF189" s="205"/>
      <c r="AG189" s="205" t="s">
        <v>158</v>
      </c>
      <c r="AH189" s="205">
        <v>0</v>
      </c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</row>
    <row r="190" spans="1:60" x14ac:dyDescent="0.2">
      <c r="A190" s="216" t="s">
        <v>128</v>
      </c>
      <c r="B190" s="217" t="s">
        <v>98</v>
      </c>
      <c r="C190" s="233" t="s">
        <v>99</v>
      </c>
      <c r="D190" s="218"/>
      <c r="E190" s="219"/>
      <c r="F190" s="220"/>
      <c r="G190" s="220">
        <f>SUMIF(AG191:AG196,"&lt;&gt;NOR",G191:G196)</f>
        <v>0</v>
      </c>
      <c r="H190" s="220"/>
      <c r="I190" s="220">
        <f>SUM(I191:I196)</f>
        <v>0</v>
      </c>
      <c r="J190" s="220"/>
      <c r="K190" s="220">
        <f>SUM(K191:K196)</f>
        <v>0</v>
      </c>
      <c r="L190" s="220"/>
      <c r="M190" s="220">
        <f>SUM(M191:M196)</f>
        <v>0</v>
      </c>
      <c r="N190" s="220"/>
      <c r="O190" s="220">
        <f>SUM(O191:O196)</f>
        <v>0</v>
      </c>
      <c r="P190" s="220"/>
      <c r="Q190" s="220">
        <f>SUM(Q191:Q196)</f>
        <v>0</v>
      </c>
      <c r="R190" s="220"/>
      <c r="S190" s="220"/>
      <c r="T190" s="221"/>
      <c r="U190" s="215"/>
      <c r="V190" s="215">
        <f>SUM(V191:V196)</f>
        <v>507.55</v>
      </c>
      <c r="W190" s="215"/>
      <c r="AG190" t="s">
        <v>129</v>
      </c>
    </row>
    <row r="191" spans="1:60" ht="22.5" outlineLevel="1" x14ac:dyDescent="0.2">
      <c r="A191" s="243">
        <v>72</v>
      </c>
      <c r="B191" s="244" t="s">
        <v>406</v>
      </c>
      <c r="C191" s="252" t="s">
        <v>407</v>
      </c>
      <c r="D191" s="245" t="s">
        <v>235</v>
      </c>
      <c r="E191" s="246">
        <v>737.72</v>
      </c>
      <c r="F191" s="247"/>
      <c r="G191" s="248">
        <f>ROUND(E191*F191,2)</f>
        <v>0</v>
      </c>
      <c r="H191" s="247"/>
      <c r="I191" s="248">
        <f>ROUND(E191*H191,2)</f>
        <v>0</v>
      </c>
      <c r="J191" s="247"/>
      <c r="K191" s="248">
        <f>ROUND(E191*J191,2)</f>
        <v>0</v>
      </c>
      <c r="L191" s="248">
        <v>21</v>
      </c>
      <c r="M191" s="248">
        <f>G191*(1+L191/100)</f>
        <v>0</v>
      </c>
      <c r="N191" s="248">
        <v>0</v>
      </c>
      <c r="O191" s="248">
        <f>ROUND(E191*N191,2)</f>
        <v>0</v>
      </c>
      <c r="P191" s="248">
        <v>0</v>
      </c>
      <c r="Q191" s="248">
        <f>ROUND(E191*P191,2)</f>
        <v>0</v>
      </c>
      <c r="R191" s="248" t="s">
        <v>179</v>
      </c>
      <c r="S191" s="248" t="s">
        <v>133</v>
      </c>
      <c r="T191" s="249" t="s">
        <v>133</v>
      </c>
      <c r="U191" s="214">
        <v>0.68799999999999994</v>
      </c>
      <c r="V191" s="214">
        <f>ROUND(E191*U191,2)</f>
        <v>507.55</v>
      </c>
      <c r="W191" s="214"/>
      <c r="X191" s="205"/>
      <c r="Y191" s="205"/>
      <c r="Z191" s="205"/>
      <c r="AA191" s="205"/>
      <c r="AB191" s="205"/>
      <c r="AC191" s="205"/>
      <c r="AD191" s="205"/>
      <c r="AE191" s="205"/>
      <c r="AF191" s="205"/>
      <c r="AG191" s="205" t="s">
        <v>154</v>
      </c>
      <c r="AH191" s="205"/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ht="22.5" outlineLevel="1" x14ac:dyDescent="0.2">
      <c r="A192" s="243">
        <v>73</v>
      </c>
      <c r="B192" s="244" t="s">
        <v>408</v>
      </c>
      <c r="C192" s="252" t="s">
        <v>409</v>
      </c>
      <c r="D192" s="245" t="s">
        <v>235</v>
      </c>
      <c r="E192" s="246">
        <v>737.72</v>
      </c>
      <c r="F192" s="247"/>
      <c r="G192" s="248">
        <f>ROUND(E192*F192,2)</f>
        <v>0</v>
      </c>
      <c r="H192" s="247"/>
      <c r="I192" s="248">
        <f>ROUND(E192*H192,2)</f>
        <v>0</v>
      </c>
      <c r="J192" s="247"/>
      <c r="K192" s="248">
        <f>ROUND(E192*J192,2)</f>
        <v>0</v>
      </c>
      <c r="L192" s="248">
        <v>21</v>
      </c>
      <c r="M192" s="248">
        <f>G192*(1+L192/100)</f>
        <v>0</v>
      </c>
      <c r="N192" s="248">
        <v>0</v>
      </c>
      <c r="O192" s="248">
        <f>ROUND(E192*N192,2)</f>
        <v>0</v>
      </c>
      <c r="P192" s="248">
        <v>0</v>
      </c>
      <c r="Q192" s="248">
        <f>ROUND(E192*P192,2)</f>
        <v>0</v>
      </c>
      <c r="R192" s="248" t="s">
        <v>179</v>
      </c>
      <c r="S192" s="248" t="s">
        <v>133</v>
      </c>
      <c r="T192" s="249" t="s">
        <v>133</v>
      </c>
      <c r="U192" s="214">
        <v>0</v>
      </c>
      <c r="V192" s="214">
        <f>ROUND(E192*U192,2)</f>
        <v>0</v>
      </c>
      <c r="W192" s="214"/>
      <c r="X192" s="205"/>
      <c r="Y192" s="205"/>
      <c r="Z192" s="205"/>
      <c r="AA192" s="205"/>
      <c r="AB192" s="205"/>
      <c r="AC192" s="205"/>
      <c r="AD192" s="205"/>
      <c r="AE192" s="205"/>
      <c r="AF192" s="205"/>
      <c r="AG192" s="205" t="s">
        <v>154</v>
      </c>
      <c r="AH192" s="205"/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205"/>
      <c r="BB192" s="205"/>
      <c r="BC192" s="205"/>
      <c r="BD192" s="205"/>
      <c r="BE192" s="205"/>
      <c r="BF192" s="205"/>
      <c r="BG192" s="205"/>
      <c r="BH192" s="205"/>
    </row>
    <row r="193" spans="1:60" outlineLevel="1" x14ac:dyDescent="0.2">
      <c r="A193" s="222">
        <v>74</v>
      </c>
      <c r="B193" s="223" t="s">
        <v>410</v>
      </c>
      <c r="C193" s="234" t="s">
        <v>411</v>
      </c>
      <c r="D193" s="224" t="s">
        <v>235</v>
      </c>
      <c r="E193" s="225">
        <v>605.61</v>
      </c>
      <c r="F193" s="226"/>
      <c r="G193" s="227">
        <f>ROUND(E193*F193,2)</f>
        <v>0</v>
      </c>
      <c r="H193" s="226"/>
      <c r="I193" s="227">
        <f>ROUND(E193*H193,2)</f>
        <v>0</v>
      </c>
      <c r="J193" s="226"/>
      <c r="K193" s="227">
        <f>ROUND(E193*J193,2)</f>
        <v>0</v>
      </c>
      <c r="L193" s="227">
        <v>21</v>
      </c>
      <c r="M193" s="227">
        <f>G193*(1+L193/100)</f>
        <v>0</v>
      </c>
      <c r="N193" s="227">
        <v>0</v>
      </c>
      <c r="O193" s="227">
        <f>ROUND(E193*N193,2)</f>
        <v>0</v>
      </c>
      <c r="P193" s="227">
        <v>0</v>
      </c>
      <c r="Q193" s="227">
        <f>ROUND(E193*P193,2)</f>
        <v>0</v>
      </c>
      <c r="R193" s="227" t="s">
        <v>401</v>
      </c>
      <c r="S193" s="227" t="s">
        <v>133</v>
      </c>
      <c r="T193" s="228" t="s">
        <v>133</v>
      </c>
      <c r="U193" s="214">
        <v>0</v>
      </c>
      <c r="V193" s="214">
        <f>ROUND(E193*U193,2)</f>
        <v>0</v>
      </c>
      <c r="W193" s="214"/>
      <c r="X193" s="205"/>
      <c r="Y193" s="205"/>
      <c r="Z193" s="205"/>
      <c r="AA193" s="205"/>
      <c r="AB193" s="205"/>
      <c r="AC193" s="205"/>
      <c r="AD193" s="205"/>
      <c r="AE193" s="205"/>
      <c r="AF193" s="205"/>
      <c r="AG193" s="205" t="s">
        <v>154</v>
      </c>
      <c r="AH193" s="205"/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</row>
    <row r="194" spans="1:60" outlineLevel="1" x14ac:dyDescent="0.2">
      <c r="A194" s="212"/>
      <c r="B194" s="213"/>
      <c r="C194" s="251" t="s">
        <v>412</v>
      </c>
      <c r="D194" s="240"/>
      <c r="E194" s="241">
        <v>605.61</v>
      </c>
      <c r="F194" s="214"/>
      <c r="G194" s="214"/>
      <c r="H194" s="214"/>
      <c r="I194" s="214"/>
      <c r="J194" s="214"/>
      <c r="K194" s="214"/>
      <c r="L194" s="214"/>
      <c r="M194" s="214"/>
      <c r="N194" s="214"/>
      <c r="O194" s="214"/>
      <c r="P194" s="214"/>
      <c r="Q194" s="214"/>
      <c r="R194" s="214"/>
      <c r="S194" s="214"/>
      <c r="T194" s="214"/>
      <c r="U194" s="214"/>
      <c r="V194" s="214"/>
      <c r="W194" s="214"/>
      <c r="X194" s="205"/>
      <c r="Y194" s="205"/>
      <c r="Z194" s="205"/>
      <c r="AA194" s="205"/>
      <c r="AB194" s="205"/>
      <c r="AC194" s="205"/>
      <c r="AD194" s="205"/>
      <c r="AE194" s="205"/>
      <c r="AF194" s="205"/>
      <c r="AG194" s="205" t="s">
        <v>158</v>
      </c>
      <c r="AH194" s="205">
        <v>0</v>
      </c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</row>
    <row r="195" spans="1:60" outlineLevel="1" x14ac:dyDescent="0.2">
      <c r="A195" s="222">
        <v>75</v>
      </c>
      <c r="B195" s="223" t="s">
        <v>413</v>
      </c>
      <c r="C195" s="234" t="s">
        <v>414</v>
      </c>
      <c r="D195" s="224" t="s">
        <v>235</v>
      </c>
      <c r="E195" s="225">
        <v>132.11000000000001</v>
      </c>
      <c r="F195" s="226"/>
      <c r="G195" s="227">
        <f>ROUND(E195*F195,2)</f>
        <v>0</v>
      </c>
      <c r="H195" s="226"/>
      <c r="I195" s="227">
        <f>ROUND(E195*H195,2)</f>
        <v>0</v>
      </c>
      <c r="J195" s="226"/>
      <c r="K195" s="227">
        <f>ROUND(E195*J195,2)</f>
        <v>0</v>
      </c>
      <c r="L195" s="227">
        <v>21</v>
      </c>
      <c r="M195" s="227">
        <f>G195*(1+L195/100)</f>
        <v>0</v>
      </c>
      <c r="N195" s="227">
        <v>0</v>
      </c>
      <c r="O195" s="227">
        <f>ROUND(E195*N195,2)</f>
        <v>0</v>
      </c>
      <c r="P195" s="227">
        <v>0</v>
      </c>
      <c r="Q195" s="227">
        <f>ROUND(E195*P195,2)</f>
        <v>0</v>
      </c>
      <c r="R195" s="227" t="s">
        <v>401</v>
      </c>
      <c r="S195" s="227" t="s">
        <v>133</v>
      </c>
      <c r="T195" s="228" t="s">
        <v>133</v>
      </c>
      <c r="U195" s="214">
        <v>0</v>
      </c>
      <c r="V195" s="214">
        <f>ROUND(E195*U195,2)</f>
        <v>0</v>
      </c>
      <c r="W195" s="214"/>
      <c r="X195" s="205"/>
      <c r="Y195" s="205"/>
      <c r="Z195" s="205"/>
      <c r="AA195" s="205"/>
      <c r="AB195" s="205"/>
      <c r="AC195" s="205"/>
      <c r="AD195" s="205"/>
      <c r="AE195" s="205"/>
      <c r="AF195" s="205"/>
      <c r="AG195" s="205" t="s">
        <v>154</v>
      </c>
      <c r="AH195" s="205"/>
      <c r="AI195" s="205"/>
      <c r="AJ195" s="205"/>
      <c r="AK195" s="205"/>
      <c r="AL195" s="205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5"/>
      <c r="AY195" s="205"/>
      <c r="AZ195" s="205"/>
      <c r="BA195" s="205"/>
      <c r="BB195" s="205"/>
      <c r="BC195" s="205"/>
      <c r="BD195" s="205"/>
      <c r="BE195" s="205"/>
      <c r="BF195" s="205"/>
      <c r="BG195" s="205"/>
      <c r="BH195" s="205"/>
    </row>
    <row r="196" spans="1:60" outlineLevel="1" x14ac:dyDescent="0.2">
      <c r="A196" s="212"/>
      <c r="B196" s="213"/>
      <c r="C196" s="251" t="s">
        <v>415</v>
      </c>
      <c r="D196" s="240"/>
      <c r="E196" s="241">
        <v>132.11000000000001</v>
      </c>
      <c r="F196" s="214"/>
      <c r="G196" s="214"/>
      <c r="H196" s="214"/>
      <c r="I196" s="214"/>
      <c r="J196" s="214"/>
      <c r="K196" s="214"/>
      <c r="L196" s="214"/>
      <c r="M196" s="214"/>
      <c r="N196" s="214"/>
      <c r="O196" s="214"/>
      <c r="P196" s="214"/>
      <c r="Q196" s="214"/>
      <c r="R196" s="214"/>
      <c r="S196" s="214"/>
      <c r="T196" s="214"/>
      <c r="U196" s="214"/>
      <c r="V196" s="214"/>
      <c r="W196" s="214"/>
      <c r="X196" s="205"/>
      <c r="Y196" s="205"/>
      <c r="Z196" s="205"/>
      <c r="AA196" s="205"/>
      <c r="AB196" s="205"/>
      <c r="AC196" s="205"/>
      <c r="AD196" s="205"/>
      <c r="AE196" s="205"/>
      <c r="AF196" s="205"/>
      <c r="AG196" s="205" t="s">
        <v>158</v>
      </c>
      <c r="AH196" s="205">
        <v>0</v>
      </c>
      <c r="AI196" s="205"/>
      <c r="AJ196" s="205"/>
      <c r="AK196" s="205"/>
      <c r="AL196" s="205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5"/>
      <c r="AY196" s="205"/>
      <c r="AZ196" s="205"/>
      <c r="BA196" s="205"/>
      <c r="BB196" s="205"/>
      <c r="BC196" s="205"/>
      <c r="BD196" s="205"/>
      <c r="BE196" s="205"/>
      <c r="BF196" s="205"/>
      <c r="BG196" s="205"/>
      <c r="BH196" s="205"/>
    </row>
    <row r="197" spans="1:60" x14ac:dyDescent="0.2">
      <c r="A197" s="5"/>
      <c r="B197" s="6"/>
      <c r="C197" s="237"/>
      <c r="D197" s="8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AE197">
        <v>15</v>
      </c>
      <c r="AF197">
        <v>21</v>
      </c>
    </row>
    <row r="198" spans="1:60" x14ac:dyDescent="0.2">
      <c r="A198" s="208"/>
      <c r="B198" s="209" t="s">
        <v>29</v>
      </c>
      <c r="C198" s="238"/>
      <c r="D198" s="210"/>
      <c r="E198" s="211"/>
      <c r="F198" s="211"/>
      <c r="G198" s="232">
        <f>G8+G27+G35+G50+G56+G77+G92+G100+G107+G129+G141+G151+G165+G171+G184+G186+G190</f>
        <v>0</v>
      </c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AE198">
        <f>SUMIF(L7:L196,AE197,G7:G196)</f>
        <v>0</v>
      </c>
      <c r="AF198">
        <f>SUMIF(L7:L196,AF197,G7:G196)</f>
        <v>0</v>
      </c>
      <c r="AG198" t="s">
        <v>147</v>
      </c>
    </row>
    <row r="199" spans="1:60" x14ac:dyDescent="0.2">
      <c r="C199" s="239"/>
      <c r="D199" s="189"/>
      <c r="AG199" t="s">
        <v>149</v>
      </c>
    </row>
    <row r="200" spans="1:60" x14ac:dyDescent="0.2">
      <c r="D200" s="189"/>
    </row>
    <row r="201" spans="1:60" x14ac:dyDescent="0.2">
      <c r="D201" s="189"/>
    </row>
    <row r="202" spans="1:60" x14ac:dyDescent="0.2">
      <c r="D202" s="189"/>
    </row>
    <row r="203" spans="1:60" x14ac:dyDescent="0.2">
      <c r="D203" s="189"/>
    </row>
    <row r="204" spans="1:60" x14ac:dyDescent="0.2">
      <c r="D204" s="189"/>
    </row>
    <row r="205" spans="1:60" x14ac:dyDescent="0.2">
      <c r="D205" s="189"/>
    </row>
    <row r="206" spans="1:60" x14ac:dyDescent="0.2">
      <c r="D206" s="189"/>
    </row>
    <row r="207" spans="1:60" x14ac:dyDescent="0.2">
      <c r="D207" s="189"/>
    </row>
    <row r="208" spans="1:60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algorithmName="SHA-512" hashValue="wZ35a/Z+4OisWW/1g1C9vf9jbOA/+afjfxZWGxKi1n8KFej1VRaDTxtO7QA9v1ZjPnxYP5Rzq6WChQMHOp3W6Q==" saltValue="5ZjlelfDMaOjYsM5W5d3Tw==" spinCount="100000" sheet="1"/>
  <mergeCells count="38">
    <mergeCell ref="C178:G178"/>
    <mergeCell ref="C188:G188"/>
    <mergeCell ref="C157:G157"/>
    <mergeCell ref="C158:G158"/>
    <mergeCell ref="C167:G167"/>
    <mergeCell ref="C169:G169"/>
    <mergeCell ref="C173:G173"/>
    <mergeCell ref="C176:G176"/>
    <mergeCell ref="C104:G104"/>
    <mergeCell ref="C131:G131"/>
    <mergeCell ref="C133:G133"/>
    <mergeCell ref="C145:G145"/>
    <mergeCell ref="C153:G153"/>
    <mergeCell ref="C155:G155"/>
    <mergeCell ref="C83:G83"/>
    <mergeCell ref="C91:G91"/>
    <mergeCell ref="C94:G94"/>
    <mergeCell ref="C97:G97"/>
    <mergeCell ref="C98:G98"/>
    <mergeCell ref="C102:G102"/>
    <mergeCell ref="C52:G52"/>
    <mergeCell ref="C59:G59"/>
    <mergeCell ref="C65:G65"/>
    <mergeCell ref="C71:G71"/>
    <mergeCell ref="C79:G79"/>
    <mergeCell ref="C81:G81"/>
    <mergeCell ref="C16:G16"/>
    <mergeCell ref="C32:G32"/>
    <mergeCell ref="C34:G34"/>
    <mergeCell ref="C37:G37"/>
    <mergeCell ref="C45:G45"/>
    <mergeCell ref="C48:G48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SO 100 01 Pol</vt:lpstr>
      <vt:lpstr>SO 101 SO 101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100 01 Pol'!Názvy_tisku</vt:lpstr>
      <vt:lpstr>'SO 101 SO 101 Pol'!Názvy_tisku</vt:lpstr>
      <vt:lpstr>oadresa</vt:lpstr>
      <vt:lpstr>Stavba!Objednatel</vt:lpstr>
      <vt:lpstr>Stavba!Objekt</vt:lpstr>
      <vt:lpstr>'SO 100 01 Pol'!Oblast_tisku</vt:lpstr>
      <vt:lpstr>'SO 101 SO 101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2014-02-28T09:52:57Z</cp:lastPrinted>
  <dcterms:created xsi:type="dcterms:W3CDTF">2009-04-08T07:15:50Z</dcterms:created>
  <dcterms:modified xsi:type="dcterms:W3CDTF">2018-01-18T09:12:18Z</dcterms:modified>
</cp:coreProperties>
</file>